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ate1904="1" hidePivotFieldList="1"/>
  <mc:AlternateContent xmlns:mc="http://schemas.openxmlformats.org/markup-compatibility/2006">
    <mc:Choice Requires="x15">
      <x15ac:absPath xmlns:x15ac="http://schemas.microsoft.com/office/spreadsheetml/2010/11/ac" url="https://d.docs.live.net/1b71215264fb19f8/UWSA Shared Folders/01 Working papers/2025-26/Budget files/"/>
    </mc:Choice>
  </mc:AlternateContent>
  <xr:revisionPtr revIDLastSave="414" documentId="8_{901AA761-7AB2-4E1A-ADC1-510CC2553BAD}" xr6:coauthVersionLast="47" xr6:coauthVersionMax="47" xr10:uidLastSave="{9534A49D-F56C-4C30-BF2B-6C8FE863772A}"/>
  <bookViews>
    <workbookView xWindow="28665" yWindow="-135" windowWidth="29070" windowHeight="15750" tabRatio="775" activeTab="3" xr2:uid="{00000000-000D-0000-FFFF-FFFF00000000}"/>
  </bookViews>
  <sheets>
    <sheet name="Summary" sheetId="8" r:id="rId1"/>
    <sheet name="Revenue" sheetId="9" state="hidden" r:id="rId2"/>
    <sheet name="Expenditure" sheetId="11" state="hidden" r:id="rId3"/>
    <sheet name="Consolidated v4" sheetId="14" r:id="rId4"/>
    <sheet name="Consolidated v3" sheetId="2" r:id="rId5"/>
    <sheet name="V1 vs v2 vs v3" sheetId="13" r:id="rId6"/>
    <sheet name="UWSA (excld Daycare)" sheetId="7" r:id="rId7"/>
    <sheet name="Daycare" sheetId="6" state="hidden" r:id="rId8"/>
    <sheet name="January 2025 Actuals" sheetId="12" state="hidden" r:id="rId9"/>
  </sheets>
  <definedNames>
    <definedName name="_xlnm._FilterDatabase" localSheetId="4" hidden="1">'Consolidated v3'!$A$1:$C$481</definedName>
    <definedName name="_xlnm._FilterDatabase" localSheetId="3" hidden="1">'Consolidated v4'!$A$1:$C$481</definedName>
    <definedName name="_xlnm._FilterDatabase" localSheetId="1" hidden="1">Revenue!$B$3:$E$22</definedName>
    <definedName name="_xlnm._FilterDatabase" localSheetId="6" hidden="1">'UWSA (excld Daycare)'!$A$1:$C$364</definedName>
    <definedName name="_xlnm.Print_Area" localSheetId="0">Summary!$A$1:$E$39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3" i="14" l="1"/>
  <c r="D137" i="7" l="1"/>
  <c r="B253" i="14"/>
  <c r="E431" i="7"/>
  <c r="C431" i="7"/>
  <c r="D430" i="7"/>
  <c r="D429" i="7"/>
  <c r="D428" i="7"/>
  <c r="D427" i="7"/>
  <c r="D426" i="7"/>
  <c r="D425" i="7"/>
  <c r="D424" i="7"/>
  <c r="D423" i="7"/>
  <c r="B423" i="7" s="1"/>
  <c r="D422" i="7"/>
  <c r="B422" i="7"/>
  <c r="D421" i="7"/>
  <c r="B421" i="7" s="1"/>
  <c r="D420" i="7"/>
  <c r="B420" i="7"/>
  <c r="D419" i="7"/>
  <c r="B419" i="7"/>
  <c r="D418" i="7"/>
  <c r="B418" i="7" s="1"/>
  <c r="D417" i="7"/>
  <c r="B417" i="7" s="1"/>
  <c r="D416" i="7"/>
  <c r="D415" i="7"/>
  <c r="D414" i="7"/>
  <c r="D413" i="7"/>
  <c r="D412" i="7"/>
  <c r="D411" i="7"/>
  <c r="D410" i="7"/>
  <c r="D409" i="7"/>
  <c r="D408" i="7"/>
  <c r="D407" i="7"/>
  <c r="D406" i="7"/>
  <c r="D405" i="7"/>
  <c r="D404" i="7"/>
  <c r="E401" i="7"/>
  <c r="C401" i="7"/>
  <c r="B401" i="7"/>
  <c r="D400" i="7"/>
  <c r="D399" i="7"/>
  <c r="D398" i="7"/>
  <c r="D397" i="7"/>
  <c r="D396" i="7"/>
  <c r="E390" i="7"/>
  <c r="E391" i="7" s="1"/>
  <c r="C390" i="7"/>
  <c r="C391" i="7" s="1"/>
  <c r="B390" i="7"/>
  <c r="B391" i="7" s="1"/>
  <c r="D389" i="7"/>
  <c r="D388" i="7"/>
  <c r="D387" i="7"/>
  <c r="D386" i="7"/>
  <c r="D385" i="7"/>
  <c r="D384" i="7"/>
  <c r="D383" i="7"/>
  <c r="D382" i="7"/>
  <c r="D381" i="7"/>
  <c r="D380" i="7"/>
  <c r="E370" i="7"/>
  <c r="E371" i="7" s="1"/>
  <c r="C370" i="7"/>
  <c r="C371" i="7" s="1"/>
  <c r="B370" i="7"/>
  <c r="B371" i="7" s="1"/>
  <c r="D369" i="7"/>
  <c r="D368" i="7"/>
  <c r="D367" i="7"/>
  <c r="D366" i="7"/>
  <c r="D365" i="7"/>
  <c r="D364" i="7"/>
  <c r="D363" i="7"/>
  <c r="D362" i="7"/>
  <c r="E353" i="7"/>
  <c r="C353" i="7"/>
  <c r="B353" i="7"/>
  <c r="D352" i="7"/>
  <c r="D351" i="7"/>
  <c r="D350" i="7"/>
  <c r="D349" i="7"/>
  <c r="D348" i="7"/>
  <c r="D347" i="7"/>
  <c r="D346" i="7"/>
  <c r="D345" i="7"/>
  <c r="E342" i="7"/>
  <c r="E354" i="7" s="1"/>
  <c r="C342" i="7"/>
  <c r="D341" i="7"/>
  <c r="D342" i="7" s="1"/>
  <c r="B341" i="7"/>
  <c r="B342" i="7" s="1"/>
  <c r="E335" i="7"/>
  <c r="C335" i="7"/>
  <c r="D334" i="7"/>
  <c r="D333" i="7"/>
  <c r="D332" i="7"/>
  <c r="D331" i="7"/>
  <c r="D330" i="7"/>
  <c r="B330" i="7" s="1"/>
  <c r="D329" i="7"/>
  <c r="B329" i="7" s="1"/>
  <c r="D328" i="7"/>
  <c r="B328" i="7"/>
  <c r="D327" i="7"/>
  <c r="B327" i="7"/>
  <c r="D326" i="7"/>
  <c r="B326" i="7" s="1"/>
  <c r="D325" i="7"/>
  <c r="D324" i="7"/>
  <c r="D323" i="7"/>
  <c r="D322" i="7"/>
  <c r="E319" i="7"/>
  <c r="C319" i="7"/>
  <c r="B319" i="7"/>
  <c r="D318" i="7"/>
  <c r="D319" i="7" s="1"/>
  <c r="E312" i="7"/>
  <c r="E313" i="7" s="1"/>
  <c r="C312" i="7"/>
  <c r="C313" i="7" s="1"/>
  <c r="D311" i="7"/>
  <c r="D310" i="7"/>
  <c r="D309" i="7"/>
  <c r="B309" i="7" s="1"/>
  <c r="D308" i="7"/>
  <c r="B308" i="7" s="1"/>
  <c r="D307" i="7"/>
  <c r="B307" i="7"/>
  <c r="D306" i="7"/>
  <c r="B306" i="7"/>
  <c r="D305" i="7"/>
  <c r="B305" i="7" s="1"/>
  <c r="D304" i="7"/>
  <c r="D303" i="7"/>
  <c r="D302" i="7"/>
  <c r="D301" i="7"/>
  <c r="E292" i="7"/>
  <c r="C292" i="7"/>
  <c r="D291" i="7"/>
  <c r="D290" i="7"/>
  <c r="D289" i="7"/>
  <c r="D288" i="7"/>
  <c r="D287" i="7"/>
  <c r="B287" i="7"/>
  <c r="D286" i="7"/>
  <c r="B286" i="7"/>
  <c r="D285" i="7"/>
  <c r="B285" i="7"/>
  <c r="D284" i="7"/>
  <c r="B284" i="7"/>
  <c r="D283" i="7"/>
  <c r="B283" i="7"/>
  <c r="D282" i="7"/>
  <c r="B282" i="7" s="1"/>
  <c r="D281" i="7"/>
  <c r="B281" i="7"/>
  <c r="D280" i="7"/>
  <c r="D279" i="7"/>
  <c r="D278" i="7"/>
  <c r="D277" i="7"/>
  <c r="D276" i="7"/>
  <c r="D275" i="7"/>
  <c r="D274" i="7"/>
  <c r="B274" i="7"/>
  <c r="D273" i="7"/>
  <c r="D272" i="7"/>
  <c r="D271" i="7"/>
  <c r="D270" i="7"/>
  <c r="D269" i="7"/>
  <c r="B269" i="7"/>
  <c r="D268" i="7"/>
  <c r="B268" i="7"/>
  <c r="D267" i="7"/>
  <c r="B267" i="7"/>
  <c r="D266" i="7"/>
  <c r="E263" i="7"/>
  <c r="C263" i="7"/>
  <c r="B263" i="7"/>
  <c r="D262" i="7"/>
  <c r="D261" i="7"/>
  <c r="D260" i="7"/>
  <c r="D259" i="7"/>
  <c r="D258" i="7"/>
  <c r="D257" i="7"/>
  <c r="D256" i="7"/>
  <c r="D255" i="7"/>
  <c r="D254" i="7"/>
  <c r="D253" i="7"/>
  <c r="D252" i="7"/>
  <c r="D251" i="7"/>
  <c r="E245" i="7"/>
  <c r="C245" i="7"/>
  <c r="B245" i="7"/>
  <c r="D244" i="7"/>
  <c r="D243" i="7"/>
  <c r="D242" i="7"/>
  <c r="D241" i="7"/>
  <c r="D240" i="7"/>
  <c r="D239" i="7"/>
  <c r="D238" i="7"/>
  <c r="D237" i="7"/>
  <c r="D236" i="7"/>
  <c r="D235" i="7"/>
  <c r="D234" i="7"/>
  <c r="D233" i="7"/>
  <c r="E230" i="7"/>
  <c r="C230" i="7"/>
  <c r="D228" i="7"/>
  <c r="D230" i="7" s="1"/>
  <c r="B228" i="7"/>
  <c r="B230" i="7" s="1"/>
  <c r="C222" i="7"/>
  <c r="B222" i="7"/>
  <c r="D221" i="7"/>
  <c r="D220" i="7"/>
  <c r="D219" i="7"/>
  <c r="D218" i="7"/>
  <c r="D217" i="7"/>
  <c r="C214" i="7"/>
  <c r="B214" i="7"/>
  <c r="D213" i="7"/>
  <c r="D214" i="7" s="1"/>
  <c r="E207" i="7"/>
  <c r="C207" i="7"/>
  <c r="D206" i="7"/>
  <c r="D205" i="7"/>
  <c r="B205" i="7" s="1"/>
  <c r="D204" i="7"/>
  <c r="B204" i="7" s="1"/>
  <c r="D203" i="7"/>
  <c r="B203" i="7"/>
  <c r="D202" i="7"/>
  <c r="B202" i="7" s="1"/>
  <c r="D201" i="7"/>
  <c r="B201" i="7"/>
  <c r="D200" i="7"/>
  <c r="D199" i="7"/>
  <c r="D198" i="7"/>
  <c r="D197" i="7"/>
  <c r="E194" i="7"/>
  <c r="C194" i="7"/>
  <c r="D193" i="7"/>
  <c r="D192" i="7"/>
  <c r="D191" i="7"/>
  <c r="B191" i="7"/>
  <c r="B194" i="7" s="1"/>
  <c r="E185" i="7"/>
  <c r="C185" i="7"/>
  <c r="C186" i="7" s="1"/>
  <c r="B185" i="7"/>
  <c r="B186" i="7" s="1"/>
  <c r="D184" i="7"/>
  <c r="D183" i="7"/>
  <c r="D182" i="7"/>
  <c r="D181" i="7"/>
  <c r="D180" i="7"/>
  <c r="D179" i="7"/>
  <c r="D178" i="7"/>
  <c r="D177" i="7"/>
  <c r="D176" i="7"/>
  <c r="D175" i="7"/>
  <c r="D174" i="7"/>
  <c r="D173" i="7"/>
  <c r="D172" i="7"/>
  <c r="D171" i="7"/>
  <c r="D170" i="7"/>
  <c r="D169" i="7"/>
  <c r="E166" i="7"/>
  <c r="D166" i="7"/>
  <c r="E159" i="7"/>
  <c r="E160" i="7" s="1"/>
  <c r="C159" i="7"/>
  <c r="C160" i="7" s="1"/>
  <c r="B159" i="7"/>
  <c r="B160" i="7" s="1"/>
  <c r="D158" i="7"/>
  <c r="D157" i="7"/>
  <c r="D156" i="7"/>
  <c r="D155" i="7"/>
  <c r="D154" i="7"/>
  <c r="D153" i="7"/>
  <c r="D152" i="7"/>
  <c r="D151" i="7"/>
  <c r="E140" i="7"/>
  <c r="D139" i="7"/>
  <c r="D136" i="7"/>
  <c r="D135" i="7"/>
  <c r="D134" i="7"/>
  <c r="D133" i="7"/>
  <c r="D132" i="7"/>
  <c r="D131" i="7"/>
  <c r="D130" i="7"/>
  <c r="D129" i="7"/>
  <c r="D128" i="7"/>
  <c r="D127" i="7"/>
  <c r="D126" i="7"/>
  <c r="D125" i="7"/>
  <c r="D124" i="7"/>
  <c r="B124" i="7" s="1"/>
  <c r="C124" i="7"/>
  <c r="D123" i="7"/>
  <c r="C123" i="7"/>
  <c r="D122" i="7"/>
  <c r="C122" i="7"/>
  <c r="B122" i="7"/>
  <c r="D121" i="7"/>
  <c r="B121" i="7" s="1"/>
  <c r="C121" i="7"/>
  <c r="D120" i="7"/>
  <c r="C120" i="7"/>
  <c r="B120" i="7"/>
  <c r="D119" i="7"/>
  <c r="D118" i="7"/>
  <c r="B118" i="7"/>
  <c r="D117" i="7"/>
  <c r="B117" i="7"/>
  <c r="D116" i="7"/>
  <c r="B116" i="7" s="1"/>
  <c r="D115" i="7"/>
  <c r="D114" i="7"/>
  <c r="D113" i="7"/>
  <c r="D112" i="7"/>
  <c r="D111" i="7"/>
  <c r="D110" i="7"/>
  <c r="D109" i="7"/>
  <c r="D108" i="7"/>
  <c r="D107" i="7"/>
  <c r="D106" i="7"/>
  <c r="D105" i="7"/>
  <c r="D104" i="7"/>
  <c r="D103" i="7"/>
  <c r="D102" i="7"/>
  <c r="D101" i="7"/>
  <c r="D100" i="7"/>
  <c r="D99" i="7"/>
  <c r="D98" i="7"/>
  <c r="D97" i="7"/>
  <c r="E94" i="7"/>
  <c r="C94" i="7"/>
  <c r="D93" i="7"/>
  <c r="D92" i="7"/>
  <c r="D91" i="7"/>
  <c r="D90" i="7"/>
  <c r="B90" i="7"/>
  <c r="B94" i="7" s="1"/>
  <c r="E84" i="7"/>
  <c r="E85" i="7" s="1"/>
  <c r="D83" i="7"/>
  <c r="D82" i="7"/>
  <c r="D81" i="7"/>
  <c r="C81" i="7"/>
  <c r="B81" i="7"/>
  <c r="D80" i="7"/>
  <c r="B80" i="7" s="1"/>
  <c r="C80" i="7"/>
  <c r="D79" i="7"/>
  <c r="B79" i="7"/>
  <c r="D78" i="7"/>
  <c r="B78" i="7" s="1"/>
  <c r="C78" i="7"/>
  <c r="D77" i="7"/>
  <c r="B77" i="7" s="1"/>
  <c r="C77" i="7"/>
  <c r="D76" i="7"/>
  <c r="D75" i="7"/>
  <c r="D74" i="7"/>
  <c r="E65" i="7"/>
  <c r="C65" i="7"/>
  <c r="B65" i="7"/>
  <c r="D64" i="7"/>
  <c r="D63" i="7"/>
  <c r="D62" i="7"/>
  <c r="D61" i="7"/>
  <c r="D60" i="7"/>
  <c r="D59" i="7"/>
  <c r="D58" i="7"/>
  <c r="D65" i="7" s="1"/>
  <c r="D57" i="7"/>
  <c r="D56" i="7"/>
  <c r="D55" i="7"/>
  <c r="D54" i="7"/>
  <c r="D53" i="7"/>
  <c r="E50" i="7"/>
  <c r="C50" i="7"/>
  <c r="B50" i="7"/>
  <c r="D50" i="7"/>
  <c r="E43" i="7"/>
  <c r="E44" i="7" s="1"/>
  <c r="D42" i="7"/>
  <c r="D41" i="7"/>
  <c r="B41" i="7"/>
  <c r="D40" i="7"/>
  <c r="C40" i="7"/>
  <c r="C43" i="7" s="1"/>
  <c r="B40" i="7"/>
  <c r="D39" i="7"/>
  <c r="B39" i="7"/>
  <c r="D38" i="7"/>
  <c r="B38" i="7"/>
  <c r="D37" i="7"/>
  <c r="D36" i="7"/>
  <c r="D35" i="7"/>
  <c r="D34" i="7"/>
  <c r="E31" i="7"/>
  <c r="C31" i="7"/>
  <c r="D30" i="7"/>
  <c r="D29" i="7"/>
  <c r="B29" i="7"/>
  <c r="B31" i="7" s="1"/>
  <c r="E23" i="7"/>
  <c r="E24" i="7" s="1"/>
  <c r="C23" i="7"/>
  <c r="C24" i="7" s="1"/>
  <c r="D22" i="7"/>
  <c r="D21" i="7"/>
  <c r="B21" i="7"/>
  <c r="D20" i="7"/>
  <c r="B20" i="7" s="1"/>
  <c r="D19" i="7"/>
  <c r="B19" i="7"/>
  <c r="D18" i="7"/>
  <c r="B18" i="7" s="1"/>
  <c r="D17" i="7"/>
  <c r="B17" i="7"/>
  <c r="D16" i="7"/>
  <c r="D15" i="7"/>
  <c r="D11" i="7"/>
  <c r="D7" i="8"/>
  <c r="D6" i="8"/>
  <c r="C7" i="8"/>
  <c r="C6" i="8"/>
  <c r="B6" i="8"/>
  <c r="B378" i="14"/>
  <c r="B71" i="14"/>
  <c r="B357" i="14"/>
  <c r="B91" i="14"/>
  <c r="B469" i="14"/>
  <c r="B171" i="14"/>
  <c r="C481" i="14"/>
  <c r="E480" i="14"/>
  <c r="C480" i="14"/>
  <c r="D479" i="14"/>
  <c r="D478" i="14"/>
  <c r="D477" i="14"/>
  <c r="D476" i="14"/>
  <c r="D475" i="14"/>
  <c r="D474" i="14"/>
  <c r="D473" i="14"/>
  <c r="D472" i="14"/>
  <c r="B472" i="14"/>
  <c r="D471" i="14"/>
  <c r="B471" i="14" s="1"/>
  <c r="D470" i="14"/>
  <c r="B470" i="14"/>
  <c r="D469" i="14"/>
  <c r="D468" i="14"/>
  <c r="B468" i="14"/>
  <c r="D467" i="14"/>
  <c r="B467" i="14"/>
  <c r="D466" i="14"/>
  <c r="B466" i="14"/>
  <c r="B480" i="14" s="1"/>
  <c r="D465" i="14"/>
  <c r="D464" i="14"/>
  <c r="D463" i="14"/>
  <c r="D462" i="14"/>
  <c r="D461" i="14"/>
  <c r="D460" i="14"/>
  <c r="D459" i="14"/>
  <c r="D458" i="14"/>
  <c r="D457" i="14"/>
  <c r="D480" i="14" s="1"/>
  <c r="D456" i="14"/>
  <c r="D455" i="14"/>
  <c r="D454" i="14"/>
  <c r="D453" i="14"/>
  <c r="E450" i="14"/>
  <c r="E481" i="14" s="1"/>
  <c r="C450" i="14"/>
  <c r="B450" i="14"/>
  <c r="D449" i="14"/>
  <c r="D448" i="14"/>
  <c r="D447" i="14"/>
  <c r="D446" i="14"/>
  <c r="D445" i="14"/>
  <c r="D450" i="14" s="1"/>
  <c r="D481" i="14" s="1"/>
  <c r="E440" i="14"/>
  <c r="D440" i="14"/>
  <c r="C440" i="14"/>
  <c r="B440" i="14"/>
  <c r="E439" i="14"/>
  <c r="D439" i="14"/>
  <c r="C439" i="14"/>
  <c r="B439" i="14"/>
  <c r="D438" i="14"/>
  <c r="D437" i="14"/>
  <c r="D436" i="14"/>
  <c r="D435" i="14"/>
  <c r="D434" i="14"/>
  <c r="D433" i="14"/>
  <c r="D432" i="14"/>
  <c r="D431" i="14"/>
  <c r="D430" i="14"/>
  <c r="D429" i="14"/>
  <c r="C420" i="14"/>
  <c r="B420" i="14"/>
  <c r="E419" i="14"/>
  <c r="E420" i="14" s="1"/>
  <c r="D419" i="14"/>
  <c r="D420" i="14" s="1"/>
  <c r="C419" i="14"/>
  <c r="B419" i="14"/>
  <c r="D418" i="14"/>
  <c r="D417" i="14"/>
  <c r="D416" i="14"/>
  <c r="D415" i="14"/>
  <c r="D414" i="14"/>
  <c r="D413" i="14"/>
  <c r="D412" i="14"/>
  <c r="D411" i="14"/>
  <c r="E402" i="14"/>
  <c r="C402" i="14"/>
  <c r="C403" i="14" s="1"/>
  <c r="B402" i="14"/>
  <c r="D401" i="14"/>
  <c r="D400" i="14"/>
  <c r="D399" i="14"/>
  <c r="D398" i="14"/>
  <c r="D397" i="14"/>
  <c r="D402" i="14" s="1"/>
  <c r="D396" i="14"/>
  <c r="D395" i="14"/>
  <c r="D394" i="14"/>
  <c r="E391" i="14"/>
  <c r="E403" i="14" s="1"/>
  <c r="D391" i="14"/>
  <c r="C391" i="14"/>
  <c r="D390" i="14"/>
  <c r="B390" i="14"/>
  <c r="B391" i="14" s="1"/>
  <c r="B403" i="14" s="1"/>
  <c r="E384" i="14"/>
  <c r="C384" i="14"/>
  <c r="C385" i="14" s="1"/>
  <c r="B384" i="14"/>
  <c r="B385" i="14" s="1"/>
  <c r="D383" i="14"/>
  <c r="D382" i="14"/>
  <c r="D381" i="14"/>
  <c r="D380" i="14"/>
  <c r="D379" i="14"/>
  <c r="B379" i="14"/>
  <c r="D378" i="14"/>
  <c r="D377" i="14"/>
  <c r="B377" i="14"/>
  <c r="D376" i="14"/>
  <c r="B376" i="14"/>
  <c r="D375" i="14"/>
  <c r="B375" i="14"/>
  <c r="D374" i="14"/>
  <c r="D373" i="14"/>
  <c r="D372" i="14"/>
  <c r="D371" i="14"/>
  <c r="D384" i="14" s="1"/>
  <c r="E368" i="14"/>
  <c r="E385" i="14" s="1"/>
  <c r="D368" i="14"/>
  <c r="D385" i="14" s="1"/>
  <c r="C368" i="14"/>
  <c r="B368" i="14"/>
  <c r="D367" i="14"/>
  <c r="C362" i="14"/>
  <c r="E361" i="14"/>
  <c r="E362" i="14" s="1"/>
  <c r="C361" i="14"/>
  <c r="D360" i="14"/>
  <c r="D359" i="14"/>
  <c r="D358" i="14"/>
  <c r="B358" i="14"/>
  <c r="D357" i="14"/>
  <c r="D356" i="14"/>
  <c r="B356" i="14"/>
  <c r="D355" i="14"/>
  <c r="B355" i="14" s="1"/>
  <c r="D354" i="14"/>
  <c r="B354" i="14"/>
  <c r="B361" i="14" s="1"/>
  <c r="B362" i="14" s="1"/>
  <c r="D353" i="14"/>
  <c r="D352" i="14"/>
  <c r="D351" i="14"/>
  <c r="D350" i="14"/>
  <c r="D361" i="14" s="1"/>
  <c r="D362" i="14" s="1"/>
  <c r="E341" i="14"/>
  <c r="C341" i="14"/>
  <c r="D340" i="14"/>
  <c r="D339" i="14"/>
  <c r="D338" i="14"/>
  <c r="D337" i="14"/>
  <c r="D336" i="14"/>
  <c r="B336" i="14" s="1"/>
  <c r="D335" i="14"/>
  <c r="B335" i="14"/>
  <c r="D334" i="14"/>
  <c r="B334" i="14" s="1"/>
  <c r="D333" i="14"/>
  <c r="B333" i="14"/>
  <c r="D332" i="14"/>
  <c r="B332" i="14" s="1"/>
  <c r="D331" i="14"/>
  <c r="B331" i="14"/>
  <c r="D330" i="14"/>
  <c r="B330" i="14"/>
  <c r="D329" i="14"/>
  <c r="D328" i="14"/>
  <c r="D327" i="14"/>
  <c r="D326" i="14"/>
  <c r="D325" i="14"/>
  <c r="D324" i="14"/>
  <c r="D323" i="14"/>
  <c r="B323" i="14"/>
  <c r="D322" i="14"/>
  <c r="D321" i="14"/>
  <c r="D341" i="14" s="1"/>
  <c r="D320" i="14"/>
  <c r="D319" i="14"/>
  <c r="D318" i="14"/>
  <c r="B318" i="14"/>
  <c r="D317" i="14"/>
  <c r="B317" i="14"/>
  <c r="D316" i="14"/>
  <c r="B316" i="14"/>
  <c r="D315" i="14"/>
  <c r="E312" i="14"/>
  <c r="E342" i="14" s="1"/>
  <c r="C312" i="14"/>
  <c r="C342" i="14" s="1"/>
  <c r="B312" i="14"/>
  <c r="D311" i="14"/>
  <c r="D310" i="14"/>
  <c r="D309" i="14"/>
  <c r="D308" i="14"/>
  <c r="D307" i="14"/>
  <c r="D306" i="14"/>
  <c r="D305" i="14"/>
  <c r="D312" i="14" s="1"/>
  <c r="D304" i="14"/>
  <c r="D303" i="14"/>
  <c r="D302" i="14"/>
  <c r="D301" i="14"/>
  <c r="D300" i="14"/>
  <c r="E294" i="14"/>
  <c r="C294" i="14"/>
  <c r="B294" i="14"/>
  <c r="D293" i="14"/>
  <c r="D292" i="14"/>
  <c r="D291" i="14"/>
  <c r="D290" i="14"/>
  <c r="D289" i="14"/>
  <c r="D288" i="14"/>
  <c r="D287" i="14"/>
  <c r="D294" i="14" s="1"/>
  <c r="D286" i="14"/>
  <c r="D285" i="14"/>
  <c r="D284" i="14"/>
  <c r="D283" i="14"/>
  <c r="D282" i="14"/>
  <c r="E279" i="14"/>
  <c r="E295" i="14" s="1"/>
  <c r="C279" i="14"/>
  <c r="C295" i="14" s="1"/>
  <c r="D277" i="14"/>
  <c r="D279" i="14" s="1"/>
  <c r="B277" i="14"/>
  <c r="B279" i="14" s="1"/>
  <c r="B295" i="14" s="1"/>
  <c r="D271" i="14"/>
  <c r="D272" i="14" s="1"/>
  <c r="C271" i="14"/>
  <c r="C272" i="14" s="1"/>
  <c r="B271" i="14"/>
  <c r="B272" i="14" s="1"/>
  <c r="D270" i="14"/>
  <c r="D269" i="14"/>
  <c r="D268" i="14"/>
  <c r="D267" i="14"/>
  <c r="D266" i="14"/>
  <c r="D263" i="14"/>
  <c r="C263" i="14"/>
  <c r="B263" i="14"/>
  <c r="D262" i="14"/>
  <c r="E256" i="14"/>
  <c r="C256" i="14"/>
  <c r="D255" i="14"/>
  <c r="D254" i="14"/>
  <c r="B254" i="14"/>
  <c r="D253" i="14"/>
  <c r="D252" i="14"/>
  <c r="B252" i="14" s="1"/>
  <c r="B256" i="14" s="1"/>
  <c r="D251" i="14"/>
  <c r="B251" i="14"/>
  <c r="D250" i="14"/>
  <c r="B250" i="14"/>
  <c r="D249" i="14"/>
  <c r="D248" i="14"/>
  <c r="D247" i="14"/>
  <c r="D246" i="14"/>
  <c r="E243" i="14"/>
  <c r="E257" i="14" s="1"/>
  <c r="C243" i="14"/>
  <c r="C257" i="14" s="1"/>
  <c r="D242" i="14"/>
  <c r="D241" i="14"/>
  <c r="D240" i="14"/>
  <c r="D243" i="14" s="1"/>
  <c r="B240" i="14"/>
  <c r="B243" i="14" s="1"/>
  <c r="E235" i="14"/>
  <c r="C235" i="14"/>
  <c r="E234" i="14"/>
  <c r="C234" i="14"/>
  <c r="B234" i="14"/>
  <c r="B235" i="14" s="1"/>
  <c r="D233" i="14"/>
  <c r="D232" i="14"/>
  <c r="D231" i="14"/>
  <c r="D230" i="14"/>
  <c r="D229" i="14"/>
  <c r="D228" i="14"/>
  <c r="D227" i="14"/>
  <c r="D226" i="14"/>
  <c r="D225" i="14"/>
  <c r="D224" i="14"/>
  <c r="D223" i="14"/>
  <c r="D222" i="14"/>
  <c r="D221" i="14"/>
  <c r="D220" i="14"/>
  <c r="D219" i="14"/>
  <c r="D218" i="14"/>
  <c r="D234" i="14" s="1"/>
  <c r="D235" i="14" s="1"/>
  <c r="E215" i="14"/>
  <c r="D215" i="14"/>
  <c r="E209" i="14"/>
  <c r="E208" i="14"/>
  <c r="C208" i="14"/>
  <c r="C209" i="14" s="1"/>
  <c r="B208" i="14"/>
  <c r="B209" i="14" s="1"/>
  <c r="D207" i="14"/>
  <c r="D206" i="14"/>
  <c r="D205" i="14"/>
  <c r="D204" i="14"/>
  <c r="D203" i="14"/>
  <c r="D202" i="14"/>
  <c r="D201" i="14"/>
  <c r="D200" i="14"/>
  <c r="D208" i="14" s="1"/>
  <c r="D209" i="14" s="1"/>
  <c r="E190" i="14"/>
  <c r="E189" i="14"/>
  <c r="D188" i="14"/>
  <c r="D187" i="14"/>
  <c r="D186" i="14"/>
  <c r="D185" i="14"/>
  <c r="D184" i="14"/>
  <c r="D183" i="14"/>
  <c r="D182" i="14"/>
  <c r="D181" i="14"/>
  <c r="D180" i="14"/>
  <c r="D179" i="14"/>
  <c r="D178" i="14"/>
  <c r="D177" i="14"/>
  <c r="D176" i="14"/>
  <c r="D175" i="14"/>
  <c r="B175" i="14" s="1"/>
  <c r="C175" i="14"/>
  <c r="D174" i="14"/>
  <c r="C174" i="14"/>
  <c r="D173" i="14"/>
  <c r="C173" i="14"/>
  <c r="B173" i="14"/>
  <c r="D172" i="14"/>
  <c r="C172" i="14"/>
  <c r="B172" i="14"/>
  <c r="D171" i="14"/>
  <c r="C171" i="14"/>
  <c r="C189" i="14" s="1"/>
  <c r="D170" i="14"/>
  <c r="D169" i="14"/>
  <c r="B169" i="14"/>
  <c r="D168" i="14"/>
  <c r="B168" i="14"/>
  <c r="D167" i="14"/>
  <c r="B167" i="14" s="1"/>
  <c r="D166" i="14"/>
  <c r="D165" i="14"/>
  <c r="D164" i="14"/>
  <c r="D163" i="14"/>
  <c r="D162" i="14"/>
  <c r="D161" i="14"/>
  <c r="D160" i="14"/>
  <c r="D159" i="14"/>
  <c r="D158" i="14"/>
  <c r="D157" i="14"/>
  <c r="D156" i="14"/>
  <c r="D155" i="14"/>
  <c r="D154" i="14"/>
  <c r="D153" i="14"/>
  <c r="D152" i="14"/>
  <c r="D151" i="14"/>
  <c r="D150" i="14"/>
  <c r="D149" i="14"/>
  <c r="D148" i="14"/>
  <c r="D189" i="14" s="1"/>
  <c r="E145" i="14"/>
  <c r="C145" i="14"/>
  <c r="D144" i="14"/>
  <c r="D143" i="14"/>
  <c r="D142" i="14"/>
  <c r="D141" i="14"/>
  <c r="D145" i="14" s="1"/>
  <c r="D190" i="14" s="1"/>
  <c r="B141" i="14"/>
  <c r="B145" i="14" s="1"/>
  <c r="E135" i="14"/>
  <c r="E136" i="14" s="1"/>
  <c r="C135" i="14"/>
  <c r="C136" i="14" s="1"/>
  <c r="D134" i="14"/>
  <c r="D133" i="14"/>
  <c r="D132" i="14"/>
  <c r="B132" i="14" s="1"/>
  <c r="B135" i="14" s="1"/>
  <c r="B136" i="14" s="1"/>
  <c r="C132" i="14"/>
  <c r="D131" i="14"/>
  <c r="C131" i="14"/>
  <c r="B131" i="14"/>
  <c r="D130" i="14"/>
  <c r="B130" i="14"/>
  <c r="D129" i="14"/>
  <c r="C129" i="14"/>
  <c r="B129" i="14"/>
  <c r="D128" i="14"/>
  <c r="C128" i="14"/>
  <c r="B128" i="14"/>
  <c r="D127" i="14"/>
  <c r="D126" i="14"/>
  <c r="D125" i="14"/>
  <c r="D135" i="14" s="1"/>
  <c r="D136" i="14" s="1"/>
  <c r="E116" i="14"/>
  <c r="C116" i="14"/>
  <c r="B116" i="14"/>
  <c r="D115" i="14"/>
  <c r="D114" i="14"/>
  <c r="D113" i="14"/>
  <c r="D112" i="14"/>
  <c r="D111" i="14"/>
  <c r="D110" i="14"/>
  <c r="D109" i="14"/>
  <c r="D108" i="14"/>
  <c r="D107" i="14"/>
  <c r="D106" i="14"/>
  <c r="D105" i="14"/>
  <c r="D104" i="14"/>
  <c r="D116" i="14" s="1"/>
  <c r="E101" i="14"/>
  <c r="E117" i="14" s="1"/>
  <c r="D101" i="14"/>
  <c r="D117" i="14" s="1"/>
  <c r="C101" i="14"/>
  <c r="C117" i="14" s="1"/>
  <c r="B101" i="14"/>
  <c r="B117" i="14" s="1"/>
  <c r="D100" i="14"/>
  <c r="E94" i="14"/>
  <c r="D93" i="14"/>
  <c r="D92" i="14"/>
  <c r="B92" i="14"/>
  <c r="D91" i="14"/>
  <c r="C91" i="14"/>
  <c r="C94" i="14" s="1"/>
  <c r="C95" i="14" s="1"/>
  <c r="D90" i="14"/>
  <c r="B90" i="14"/>
  <c r="D89" i="14"/>
  <c r="B89" i="14"/>
  <c r="D88" i="14"/>
  <c r="D87" i="14"/>
  <c r="D86" i="14"/>
  <c r="D85" i="14"/>
  <c r="D94" i="14" s="1"/>
  <c r="E82" i="14"/>
  <c r="E95" i="14" s="1"/>
  <c r="D82" i="14"/>
  <c r="D95" i="14" s="1"/>
  <c r="C82" i="14"/>
  <c r="D81" i="14"/>
  <c r="D80" i="14"/>
  <c r="B80" i="14"/>
  <c r="B82" i="14" s="1"/>
  <c r="E74" i="14"/>
  <c r="E75" i="14" s="1"/>
  <c r="D74" i="14"/>
  <c r="D75" i="14" s="1"/>
  <c r="C74" i="14"/>
  <c r="C75" i="14" s="1"/>
  <c r="D73" i="14"/>
  <c r="D72" i="14"/>
  <c r="B72" i="14" s="1"/>
  <c r="B74" i="14" s="1"/>
  <c r="B75" i="14" s="1"/>
  <c r="D71" i="14"/>
  <c r="D70" i="14"/>
  <c r="B70" i="14"/>
  <c r="D69" i="14"/>
  <c r="B69" i="14"/>
  <c r="D68" i="14"/>
  <c r="B68" i="14"/>
  <c r="D67" i="14"/>
  <c r="D66" i="14"/>
  <c r="D62" i="14"/>
  <c r="C58" i="14"/>
  <c r="B58" i="14"/>
  <c r="E57" i="14"/>
  <c r="E5" i="14" s="1"/>
  <c r="C57" i="14"/>
  <c r="C5" i="14" s="1"/>
  <c r="I4" i="14" s="1"/>
  <c r="B57" i="14"/>
  <c r="D56" i="14"/>
  <c r="D55" i="14"/>
  <c r="D54" i="14"/>
  <c r="D53" i="14"/>
  <c r="D52" i="14"/>
  <c r="D51" i="14"/>
  <c r="D50" i="14"/>
  <c r="D49" i="14"/>
  <c r="D48" i="14"/>
  <c r="D47" i="14"/>
  <c r="D46" i="14"/>
  <c r="C46" i="14"/>
  <c r="D45" i="14"/>
  <c r="D44" i="14"/>
  <c r="D43" i="14"/>
  <c r="D42" i="14"/>
  <c r="D41" i="14"/>
  <c r="D40" i="14"/>
  <c r="D39" i="14"/>
  <c r="D38" i="14"/>
  <c r="D37" i="14"/>
  <c r="D36" i="14"/>
  <c r="D35" i="14"/>
  <c r="D34" i="14"/>
  <c r="D33" i="14"/>
  <c r="D32" i="14"/>
  <c r="D31" i="14"/>
  <c r="D30" i="14"/>
  <c r="D29" i="14"/>
  <c r="D28" i="14"/>
  <c r="D27" i="14"/>
  <c r="D26" i="14"/>
  <c r="D25" i="14"/>
  <c r="D24" i="14"/>
  <c r="D23" i="14"/>
  <c r="D57" i="14" s="1"/>
  <c r="E20" i="14"/>
  <c r="E58" i="14" s="1"/>
  <c r="D20" i="14"/>
  <c r="D58" i="14" s="1"/>
  <c r="C20" i="14"/>
  <c r="C4" i="14" s="1"/>
  <c r="B20" i="14"/>
  <c r="D19" i="14"/>
  <c r="D18" i="14"/>
  <c r="D17" i="14"/>
  <c r="D16" i="14"/>
  <c r="D15" i="14"/>
  <c r="D14" i="14"/>
  <c r="D13" i="14"/>
  <c r="D12" i="14"/>
  <c r="D11" i="14"/>
  <c r="B479" i="13"/>
  <c r="B480" i="13" s="1"/>
  <c r="B438" i="13"/>
  <c r="B439" i="13" s="1"/>
  <c r="B383" i="13"/>
  <c r="B384" i="13" s="1"/>
  <c r="B360" i="13"/>
  <c r="B361" i="13" s="1"/>
  <c r="B340" i="13"/>
  <c r="B311" i="13"/>
  <c r="B341" i="13" s="1"/>
  <c r="B293" i="13"/>
  <c r="B278" i="13"/>
  <c r="B255" i="13"/>
  <c r="B242" i="13"/>
  <c r="B233" i="13"/>
  <c r="B234" i="13" s="1"/>
  <c r="B207" i="13"/>
  <c r="B208" i="13" s="1"/>
  <c r="B188" i="13"/>
  <c r="B144" i="13"/>
  <c r="B134" i="13"/>
  <c r="B135" i="13" s="1"/>
  <c r="B115" i="13"/>
  <c r="B100" i="13"/>
  <c r="B93" i="13"/>
  <c r="B81" i="13"/>
  <c r="B4" i="13" s="1"/>
  <c r="B73" i="13"/>
  <c r="B74" i="13" s="1"/>
  <c r="B480" i="2"/>
  <c r="D20" i="13"/>
  <c r="D57" i="13"/>
  <c r="D58" i="13"/>
  <c r="D73" i="13"/>
  <c r="D74" i="13"/>
  <c r="D79" i="13"/>
  <c r="D81" i="13"/>
  <c r="D93" i="13"/>
  <c r="D94" i="13"/>
  <c r="D100" i="13"/>
  <c r="D115" i="13"/>
  <c r="D116" i="13" s="1"/>
  <c r="D134" i="13"/>
  <c r="D135" i="13" s="1"/>
  <c r="D144" i="13"/>
  <c r="D188" i="13"/>
  <c r="D189" i="13" s="1"/>
  <c r="D207" i="13"/>
  <c r="D208" i="13"/>
  <c r="D233" i="13"/>
  <c r="D234" i="13" s="1"/>
  <c r="D239" i="13"/>
  <c r="D242" i="13" s="1"/>
  <c r="D256" i="13" s="1"/>
  <c r="D255" i="13"/>
  <c r="D262" i="13"/>
  <c r="D270" i="13"/>
  <c r="D271" i="13"/>
  <c r="D276" i="13"/>
  <c r="D278" i="13" s="1"/>
  <c r="D293" i="13"/>
  <c r="D311" i="13"/>
  <c r="D340" i="13"/>
  <c r="D341" i="13" s="1"/>
  <c r="D360" i="13"/>
  <c r="D361" i="13"/>
  <c r="D367" i="13"/>
  <c r="D383" i="13"/>
  <c r="D389" i="13"/>
  <c r="D390" i="13" s="1"/>
  <c r="D401" i="13"/>
  <c r="D418" i="13"/>
  <c r="D419" i="13" s="1"/>
  <c r="D438" i="13"/>
  <c r="D439" i="13"/>
  <c r="D449" i="13"/>
  <c r="D479" i="13"/>
  <c r="D480" i="13"/>
  <c r="B472" i="2"/>
  <c r="B471" i="2"/>
  <c r="B470" i="2"/>
  <c r="B469" i="2"/>
  <c r="B468" i="2"/>
  <c r="B467" i="2"/>
  <c r="B466" i="2"/>
  <c r="B379" i="2"/>
  <c r="B378" i="2"/>
  <c r="B377" i="2"/>
  <c r="B376" i="2"/>
  <c r="B375" i="2"/>
  <c r="B358" i="2"/>
  <c r="B357" i="2"/>
  <c r="B356" i="2"/>
  <c r="B355" i="2"/>
  <c r="B354" i="2"/>
  <c r="B323" i="2"/>
  <c r="B318" i="2"/>
  <c r="B316" i="2"/>
  <c r="B317" i="2"/>
  <c r="B336" i="2"/>
  <c r="B335" i="2"/>
  <c r="B334" i="2"/>
  <c r="B333" i="2"/>
  <c r="B332" i="2"/>
  <c r="B331" i="2"/>
  <c r="B330" i="2"/>
  <c r="B254" i="2"/>
  <c r="B253" i="2"/>
  <c r="B252" i="2"/>
  <c r="B251" i="2"/>
  <c r="B250" i="2"/>
  <c r="B175" i="2"/>
  <c r="B173" i="2"/>
  <c r="B172" i="2"/>
  <c r="B171" i="2"/>
  <c r="B169" i="2"/>
  <c r="B168" i="2"/>
  <c r="B167" i="2"/>
  <c r="B132" i="2"/>
  <c r="B131" i="2"/>
  <c r="B130" i="2"/>
  <c r="B129" i="2"/>
  <c r="B128" i="2"/>
  <c r="B92" i="2"/>
  <c r="B91" i="2"/>
  <c r="B90" i="2"/>
  <c r="B89" i="2"/>
  <c r="B71" i="2"/>
  <c r="B70" i="2"/>
  <c r="D70" i="2"/>
  <c r="E57" i="2"/>
  <c r="E20" i="2"/>
  <c r="D479" i="2"/>
  <c r="D478" i="2"/>
  <c r="D477" i="2"/>
  <c r="D476" i="2"/>
  <c r="D475" i="2"/>
  <c r="D474" i="2"/>
  <c r="D473" i="2"/>
  <c r="D472" i="2"/>
  <c r="D471" i="2"/>
  <c r="D470" i="2"/>
  <c r="D469" i="2"/>
  <c r="D468" i="2"/>
  <c r="D467" i="2"/>
  <c r="D466" i="2"/>
  <c r="D465" i="2"/>
  <c r="D464" i="2"/>
  <c r="D463" i="2"/>
  <c r="D462" i="2"/>
  <c r="D461" i="2"/>
  <c r="D460" i="2"/>
  <c r="D459" i="2"/>
  <c r="D458" i="2"/>
  <c r="D457" i="2"/>
  <c r="D456" i="2"/>
  <c r="D455" i="2"/>
  <c r="D454" i="2"/>
  <c r="D453" i="2"/>
  <c r="D449" i="2"/>
  <c r="D448" i="2"/>
  <c r="D447" i="2"/>
  <c r="D446" i="2"/>
  <c r="D445" i="2"/>
  <c r="D438" i="2"/>
  <c r="D437" i="2"/>
  <c r="D436" i="2"/>
  <c r="D435" i="2"/>
  <c r="D434" i="2"/>
  <c r="D433" i="2"/>
  <c r="D432" i="2"/>
  <c r="D431" i="2"/>
  <c r="D430" i="2"/>
  <c r="D429" i="2"/>
  <c r="D418" i="2"/>
  <c r="D417" i="2"/>
  <c r="D416" i="2"/>
  <c r="D415" i="2"/>
  <c r="D414" i="2"/>
  <c r="D413" i="2"/>
  <c r="D412" i="2"/>
  <c r="D411" i="2"/>
  <c r="D401" i="2"/>
  <c r="D400" i="2"/>
  <c r="D399" i="2"/>
  <c r="D398" i="2"/>
  <c r="D397" i="2"/>
  <c r="D396" i="2"/>
  <c r="D395" i="2"/>
  <c r="D394" i="2"/>
  <c r="D390" i="2"/>
  <c r="D383" i="2"/>
  <c r="D382" i="2"/>
  <c r="D381" i="2"/>
  <c r="D380" i="2"/>
  <c r="D379" i="2"/>
  <c r="D378" i="2"/>
  <c r="D377" i="2"/>
  <c r="D376" i="2"/>
  <c r="D375" i="2"/>
  <c r="D374" i="2"/>
  <c r="D373" i="2"/>
  <c r="D372" i="2"/>
  <c r="D371" i="2"/>
  <c r="D360" i="2"/>
  <c r="D359" i="2"/>
  <c r="D358" i="2"/>
  <c r="D357" i="2"/>
  <c r="D356" i="2"/>
  <c r="D355" i="2"/>
  <c r="D354" i="2"/>
  <c r="D353" i="2"/>
  <c r="D352" i="2"/>
  <c r="D351" i="2"/>
  <c r="D350" i="2"/>
  <c r="D340" i="2"/>
  <c r="D339" i="2"/>
  <c r="D338" i="2"/>
  <c r="D337" i="2"/>
  <c r="D336" i="2"/>
  <c r="D335" i="2"/>
  <c r="D334" i="2"/>
  <c r="D333" i="2"/>
  <c r="D332" i="2"/>
  <c r="D331" i="2"/>
  <c r="D330" i="2"/>
  <c r="D329" i="2"/>
  <c r="D328" i="2"/>
  <c r="D327" i="2"/>
  <c r="D326" i="2"/>
  <c r="D325" i="2"/>
  <c r="D324" i="2"/>
  <c r="D323" i="2"/>
  <c r="D322" i="2"/>
  <c r="D321" i="2"/>
  <c r="D320" i="2"/>
  <c r="D319" i="2"/>
  <c r="D318" i="2"/>
  <c r="D317" i="2"/>
  <c r="D316" i="2"/>
  <c r="D315" i="2"/>
  <c r="D311" i="2"/>
  <c r="D310" i="2"/>
  <c r="D309" i="2"/>
  <c r="D308" i="2"/>
  <c r="D307" i="2"/>
  <c r="D306" i="2"/>
  <c r="D305" i="2"/>
  <c r="D304" i="2"/>
  <c r="D303" i="2"/>
  <c r="D302" i="2"/>
  <c r="D301" i="2"/>
  <c r="D300" i="2"/>
  <c r="D293" i="2"/>
  <c r="D292" i="2"/>
  <c r="D291" i="2"/>
  <c r="D290" i="2"/>
  <c r="D289" i="2"/>
  <c r="D288" i="2"/>
  <c r="D287" i="2"/>
  <c r="D286" i="2"/>
  <c r="D285" i="2"/>
  <c r="D284" i="2"/>
  <c r="D283" i="2"/>
  <c r="D282" i="2"/>
  <c r="D277" i="2"/>
  <c r="D270" i="2"/>
  <c r="D269" i="2"/>
  <c r="D268" i="2"/>
  <c r="D267" i="2"/>
  <c r="D266" i="2"/>
  <c r="D262" i="2"/>
  <c r="D255" i="2"/>
  <c r="D254" i="2"/>
  <c r="D253" i="2"/>
  <c r="D252" i="2"/>
  <c r="D251" i="2"/>
  <c r="D250" i="2"/>
  <c r="D249" i="2"/>
  <c r="D248" i="2"/>
  <c r="D247" i="2"/>
  <c r="D246" i="2"/>
  <c r="D242" i="2"/>
  <c r="D241" i="2"/>
  <c r="D240" i="2"/>
  <c r="D233" i="2"/>
  <c r="D232" i="2"/>
  <c r="D231" i="2"/>
  <c r="D230" i="2"/>
  <c r="D229" i="2"/>
  <c r="D228" i="2"/>
  <c r="D227" i="2"/>
  <c r="D226" i="2"/>
  <c r="D225" i="2"/>
  <c r="D224" i="2"/>
  <c r="D223" i="2"/>
  <c r="D222" i="2"/>
  <c r="D221" i="2"/>
  <c r="D220" i="2"/>
  <c r="D219" i="2"/>
  <c r="D218" i="2"/>
  <c r="D207" i="2"/>
  <c r="D206" i="2"/>
  <c r="D205" i="2"/>
  <c r="D204" i="2"/>
  <c r="D203" i="2"/>
  <c r="D202" i="2"/>
  <c r="D201" i="2"/>
  <c r="D200" i="2"/>
  <c r="D188" i="2"/>
  <c r="D187" i="2"/>
  <c r="D186" i="2"/>
  <c r="D185" i="2"/>
  <c r="D184" i="2"/>
  <c r="D183" i="2"/>
  <c r="D182" i="2"/>
  <c r="D181" i="2"/>
  <c r="D180" i="2"/>
  <c r="D179" i="2"/>
  <c r="D178" i="2"/>
  <c r="D177" i="2"/>
  <c r="D176" i="2"/>
  <c r="D175" i="2"/>
  <c r="D174" i="2"/>
  <c r="D173" i="2"/>
  <c r="D172" i="2"/>
  <c r="D171" i="2"/>
  <c r="D170" i="2"/>
  <c r="D169" i="2"/>
  <c r="D168" i="2"/>
  <c r="D167" i="2"/>
  <c r="D166" i="2"/>
  <c r="D165" i="2"/>
  <c r="D164" i="2"/>
  <c r="D163" i="2"/>
  <c r="D162" i="2"/>
  <c r="D161" i="2"/>
  <c r="D160" i="2"/>
  <c r="D159" i="2"/>
  <c r="D158" i="2"/>
  <c r="D157" i="2"/>
  <c r="D156" i="2"/>
  <c r="D155" i="2"/>
  <c r="D154" i="2"/>
  <c r="D153" i="2"/>
  <c r="D152" i="2"/>
  <c r="D151" i="2"/>
  <c r="D150" i="2"/>
  <c r="D149" i="2"/>
  <c r="D148" i="2"/>
  <c r="D144" i="2"/>
  <c r="D143" i="2"/>
  <c r="D142" i="2"/>
  <c r="D141" i="2"/>
  <c r="D134" i="2"/>
  <c r="D133" i="2"/>
  <c r="D132" i="2"/>
  <c r="D131" i="2"/>
  <c r="D130" i="2"/>
  <c r="D129" i="2"/>
  <c r="D128" i="2"/>
  <c r="D127" i="2"/>
  <c r="D126" i="2"/>
  <c r="D125" i="2"/>
  <c r="D115" i="2"/>
  <c r="D114" i="2"/>
  <c r="D113" i="2"/>
  <c r="D112" i="2"/>
  <c r="D111" i="2"/>
  <c r="D110" i="2"/>
  <c r="D109" i="2"/>
  <c r="D108" i="2"/>
  <c r="D107" i="2"/>
  <c r="D106" i="2"/>
  <c r="D105" i="2"/>
  <c r="D104" i="2"/>
  <c r="D93" i="2"/>
  <c r="D92" i="2"/>
  <c r="D91" i="2"/>
  <c r="D90" i="2"/>
  <c r="D89" i="2"/>
  <c r="D88" i="2"/>
  <c r="D87" i="2"/>
  <c r="D86" i="2"/>
  <c r="D85" i="2"/>
  <c r="D81" i="2"/>
  <c r="D80" i="2"/>
  <c r="D73" i="2"/>
  <c r="D72" i="2"/>
  <c r="B72" i="2" s="1"/>
  <c r="D71" i="2"/>
  <c r="D69" i="2"/>
  <c r="B69" i="2" s="1"/>
  <c r="D68" i="2"/>
  <c r="B68" i="2" s="1"/>
  <c r="D67" i="2"/>
  <c r="D66" i="2"/>
  <c r="D56" i="2"/>
  <c r="D55" i="2"/>
  <c r="D54" i="2"/>
  <c r="D53" i="2"/>
  <c r="D52" i="2"/>
  <c r="D51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D37" i="2"/>
  <c r="D36" i="2"/>
  <c r="D35" i="2"/>
  <c r="D34" i="2"/>
  <c r="D33" i="2"/>
  <c r="D32" i="2"/>
  <c r="D31" i="2"/>
  <c r="D30" i="2"/>
  <c r="D29" i="2"/>
  <c r="D28" i="2"/>
  <c r="D27" i="2"/>
  <c r="D26" i="2"/>
  <c r="D25" i="2"/>
  <c r="D24" i="2"/>
  <c r="D23" i="2"/>
  <c r="D19" i="2"/>
  <c r="D18" i="2"/>
  <c r="D17" i="2"/>
  <c r="D16" i="2"/>
  <c r="D15" i="2"/>
  <c r="D14" i="2"/>
  <c r="D13" i="2"/>
  <c r="D12" i="2"/>
  <c r="D367" i="2"/>
  <c r="D100" i="2"/>
  <c r="D62" i="2"/>
  <c r="D11" i="2"/>
  <c r="C4" i="7" l="1"/>
  <c r="E5" i="7"/>
  <c r="D159" i="7"/>
  <c r="D160" i="7" s="1"/>
  <c r="E4" i="7"/>
  <c r="E6" i="7" s="1"/>
  <c r="B335" i="7"/>
  <c r="B336" i="7" s="1"/>
  <c r="D194" i="7"/>
  <c r="B4" i="7"/>
  <c r="E336" i="7"/>
  <c r="D94" i="7"/>
  <c r="B246" i="7"/>
  <c r="D31" i="7"/>
  <c r="C246" i="7"/>
  <c r="E246" i="7"/>
  <c r="C293" i="7"/>
  <c r="D263" i="7"/>
  <c r="D245" i="7"/>
  <c r="D246" i="7" s="1"/>
  <c r="C354" i="7"/>
  <c r="B312" i="7"/>
  <c r="B313" i="7" s="1"/>
  <c r="C432" i="7"/>
  <c r="E432" i="7"/>
  <c r="C208" i="7"/>
  <c r="D353" i="7"/>
  <c r="D185" i="7"/>
  <c r="D186" i="7" s="1"/>
  <c r="E186" i="7"/>
  <c r="C140" i="7"/>
  <c r="C141" i="7" s="1"/>
  <c r="D66" i="7"/>
  <c r="C44" i="7"/>
  <c r="C66" i="7"/>
  <c r="D222" i="7"/>
  <c r="D223" i="7" s="1"/>
  <c r="E66" i="7"/>
  <c r="D207" i="7"/>
  <c r="E293" i="7"/>
  <c r="D390" i="7"/>
  <c r="D391" i="7" s="1"/>
  <c r="D43" i="7"/>
  <c r="D44" i="7" s="1"/>
  <c r="B292" i="7"/>
  <c r="B293" i="7" s="1"/>
  <c r="C336" i="7"/>
  <c r="D401" i="7"/>
  <c r="D431" i="7"/>
  <c r="D84" i="7"/>
  <c r="D85" i="7" s="1"/>
  <c r="D312" i="7"/>
  <c r="D313" i="7" s="1"/>
  <c r="B354" i="7"/>
  <c r="D140" i="7"/>
  <c r="D335" i="7"/>
  <c r="D336" i="7" s="1"/>
  <c r="D354" i="7"/>
  <c r="D292" i="7"/>
  <c r="B23" i="7"/>
  <c r="B24" i="7" s="1"/>
  <c r="I3" i="7"/>
  <c r="B66" i="7"/>
  <c r="E208" i="7"/>
  <c r="D23" i="7"/>
  <c r="B84" i="7"/>
  <c r="B85" i="7" s="1"/>
  <c r="B43" i="7"/>
  <c r="B44" i="7" s="1"/>
  <c r="C84" i="7"/>
  <c r="B223" i="7"/>
  <c r="E141" i="7"/>
  <c r="B207" i="7"/>
  <c r="C223" i="7"/>
  <c r="D370" i="7"/>
  <c r="D371" i="7" s="1"/>
  <c r="B431" i="7"/>
  <c r="B140" i="7"/>
  <c r="B432" i="7"/>
  <c r="B94" i="14"/>
  <c r="B95" i="14" s="1"/>
  <c r="B257" i="14"/>
  <c r="D257" i="14"/>
  <c r="B481" i="14"/>
  <c r="B4" i="14"/>
  <c r="I3" i="14"/>
  <c r="I5" i="14" s="1"/>
  <c r="C6" i="14"/>
  <c r="C190" i="14"/>
  <c r="B189" i="14"/>
  <c r="B190" i="14" s="1"/>
  <c r="B341" i="14"/>
  <c r="B342" i="14" s="1"/>
  <c r="D403" i="14"/>
  <c r="D295" i="14"/>
  <c r="D342" i="14"/>
  <c r="D4" i="14"/>
  <c r="E4" i="14"/>
  <c r="E6" i="14" s="1"/>
  <c r="D256" i="14"/>
  <c r="D5" i="14" s="1"/>
  <c r="J4" i="14" s="1"/>
  <c r="D384" i="13"/>
  <c r="D294" i="13"/>
  <c r="D402" i="13"/>
  <c r="B116" i="13"/>
  <c r="B189" i="13"/>
  <c r="B256" i="13"/>
  <c r="B294" i="13"/>
  <c r="B94" i="13"/>
  <c r="B5" i="13"/>
  <c r="B6" i="13" s="1"/>
  <c r="D5" i="13"/>
  <c r="D6" i="13" s="1"/>
  <c r="D4" i="13"/>
  <c r="E58" i="2"/>
  <c r="D57" i="2"/>
  <c r="D58" i="2" s="1"/>
  <c r="D20" i="2"/>
  <c r="C46" i="2"/>
  <c r="C57" i="2" s="1"/>
  <c r="C20" i="2"/>
  <c r="C58" i="2" s="1"/>
  <c r="B57" i="2"/>
  <c r="B20" i="2"/>
  <c r="B58" i="2" s="1"/>
  <c r="D208" i="7" l="1"/>
  <c r="D4" i="7"/>
  <c r="D293" i="7"/>
  <c r="D141" i="7"/>
  <c r="D432" i="7"/>
  <c r="C85" i="7"/>
  <c r="C5" i="7"/>
  <c r="I4" i="7" s="1"/>
  <c r="I5" i="7" s="1"/>
  <c r="D24" i="7"/>
  <c r="D5" i="7"/>
  <c r="J4" i="7" s="1"/>
  <c r="B208" i="7"/>
  <c r="B5" i="7"/>
  <c r="H4" i="7" s="1"/>
  <c r="H3" i="7"/>
  <c r="B141" i="7"/>
  <c r="J3" i="7"/>
  <c r="B5" i="14"/>
  <c r="H3" i="14"/>
  <c r="J3" i="14"/>
  <c r="J5" i="14" s="1"/>
  <c r="D6" i="14"/>
  <c r="C479" i="13"/>
  <c r="C449" i="13"/>
  <c r="C480" i="13" s="1"/>
  <c r="C438" i="13"/>
  <c r="C439" i="13" s="1"/>
  <c r="C418" i="13"/>
  <c r="C419" i="13" s="1"/>
  <c r="C401" i="13"/>
  <c r="C389" i="13"/>
  <c r="C390" i="13" s="1"/>
  <c r="C383" i="13"/>
  <c r="C367" i="13"/>
  <c r="C384" i="13" s="1"/>
  <c r="C360" i="13"/>
  <c r="C361" i="13" s="1"/>
  <c r="C340" i="13"/>
  <c r="C311" i="13"/>
  <c r="C341" i="13" s="1"/>
  <c r="C293" i="13"/>
  <c r="C276" i="13"/>
  <c r="C278" i="13" s="1"/>
  <c r="C270" i="13"/>
  <c r="C262" i="13"/>
  <c r="C271" i="13" s="1"/>
  <c r="C255" i="13"/>
  <c r="C239" i="13"/>
  <c r="C242" i="13" s="1"/>
  <c r="C233" i="13"/>
  <c r="C234" i="13" s="1"/>
  <c r="C207" i="13"/>
  <c r="C208" i="13" s="1"/>
  <c r="C174" i="13"/>
  <c r="C173" i="13"/>
  <c r="C172" i="13"/>
  <c r="C140" i="13"/>
  <c r="C144" i="13" s="1"/>
  <c r="C131" i="13"/>
  <c r="C130" i="13"/>
  <c r="C134" i="13" s="1"/>
  <c r="C115" i="13"/>
  <c r="C100" i="13"/>
  <c r="C116" i="13" s="1"/>
  <c r="C93" i="13"/>
  <c r="C79" i="13"/>
  <c r="C81" i="13" s="1"/>
  <c r="C94" i="13" s="1"/>
  <c r="C73" i="13"/>
  <c r="C74" i="13" s="1"/>
  <c r="C57" i="13"/>
  <c r="C20" i="13"/>
  <c r="D6" i="7" l="1"/>
  <c r="J5" i="7"/>
  <c r="C6" i="7"/>
  <c r="K4" i="7"/>
  <c r="B6" i="7"/>
  <c r="H4" i="14"/>
  <c r="K4" i="14" s="1"/>
  <c r="B7" i="8"/>
  <c r="K3" i="7"/>
  <c r="H5" i="7"/>
  <c r="B6" i="14"/>
  <c r="K3" i="14"/>
  <c r="H5" i="14"/>
  <c r="C256" i="13"/>
  <c r="C402" i="13"/>
  <c r="C294" i="13"/>
  <c r="C4" i="13"/>
  <c r="C135" i="13"/>
  <c r="C58" i="13"/>
  <c r="D450" i="2" l="1"/>
  <c r="D439" i="2"/>
  <c r="D440" i="2" s="1"/>
  <c r="D402" i="2"/>
  <c r="D391" i="2"/>
  <c r="D384" i="2"/>
  <c r="D361" i="2"/>
  <c r="D362" i="2" s="1"/>
  <c r="D271" i="2"/>
  <c r="D263" i="2"/>
  <c r="D101" i="2"/>
  <c r="D94" i="2"/>
  <c r="D82" i="2"/>
  <c r="D74" i="2"/>
  <c r="D75" i="2" s="1"/>
  <c r="D419" i="2"/>
  <c r="D420" i="2" s="1"/>
  <c r="D368" i="2"/>
  <c r="D279" i="2"/>
  <c r="D243" i="2"/>
  <c r="D215" i="2"/>
  <c r="E279" i="2"/>
  <c r="E480" i="2"/>
  <c r="E450" i="2"/>
  <c r="E439" i="2"/>
  <c r="E440" i="2" s="1"/>
  <c r="E419" i="2"/>
  <c r="E420" i="2" s="1"/>
  <c r="E402" i="2"/>
  <c r="E391" i="2"/>
  <c r="E384" i="2"/>
  <c r="E368" i="2"/>
  <c r="E361" i="2"/>
  <c r="E362" i="2" s="1"/>
  <c r="E341" i="2"/>
  <c r="E312" i="2"/>
  <c r="E294" i="2"/>
  <c r="E243" i="2"/>
  <c r="E256" i="2"/>
  <c r="E257" i="2" s="1"/>
  <c r="E234" i="2"/>
  <c r="E215" i="2"/>
  <c r="E208" i="2"/>
  <c r="E209" i="2" s="1"/>
  <c r="E189" i="2"/>
  <c r="E145" i="2"/>
  <c r="E135" i="2"/>
  <c r="E136" i="2" s="1"/>
  <c r="E116" i="2"/>
  <c r="E101" i="2"/>
  <c r="E94" i="2"/>
  <c r="E82" i="2"/>
  <c r="E74" i="2"/>
  <c r="E75" i="2" s="1"/>
  <c r="D18" i="11"/>
  <c r="D272" i="2" l="1"/>
  <c r="D256" i="2"/>
  <c r="D257" i="2" s="1"/>
  <c r="D189" i="2"/>
  <c r="D385" i="2"/>
  <c r="D135" i="2"/>
  <c r="D136" i="2" s="1"/>
  <c r="D480" i="2"/>
  <c r="D481" i="2" s="1"/>
  <c r="D208" i="2"/>
  <c r="D209" i="2" s="1"/>
  <c r="D234" i="2"/>
  <c r="D235" i="2" s="1"/>
  <c r="D312" i="2"/>
  <c r="D341" i="2"/>
  <c r="D145" i="2"/>
  <c r="D116" i="2"/>
  <c r="D117" i="2" s="1"/>
  <c r="D294" i="2"/>
  <c r="E5" i="2"/>
  <c r="D403" i="2"/>
  <c r="D295" i="2"/>
  <c r="D95" i="2"/>
  <c r="E4" i="2"/>
  <c r="E295" i="2"/>
  <c r="E403" i="2"/>
  <c r="E481" i="2"/>
  <c r="E385" i="2"/>
  <c r="E342" i="2"/>
  <c r="E235" i="2"/>
  <c r="E190" i="2"/>
  <c r="E95" i="2"/>
  <c r="E117" i="2"/>
  <c r="E16" i="11"/>
  <c r="E17" i="11"/>
  <c r="D24" i="9"/>
  <c r="C24" i="9"/>
  <c r="B164" i="12"/>
  <c r="B5" i="12"/>
  <c r="B260" i="12"/>
  <c r="B245" i="12"/>
  <c r="B261" i="12" s="1"/>
  <c r="B455" i="12"/>
  <c r="B428" i="12"/>
  <c r="B416" i="12"/>
  <c r="B417" i="12" s="1"/>
  <c r="B398" i="12"/>
  <c r="B399" i="12" s="1"/>
  <c r="B381" i="12"/>
  <c r="B370" i="12"/>
  <c r="B352" i="12"/>
  <c r="B345" i="12"/>
  <c r="B346" i="12" s="1"/>
  <c r="B328" i="12"/>
  <c r="B301" i="12"/>
  <c r="B283" i="12"/>
  <c r="B268" i="12"/>
  <c r="B237" i="12"/>
  <c r="B229" i="12"/>
  <c r="B222" i="12"/>
  <c r="B210" i="12"/>
  <c r="B202" i="12"/>
  <c r="B203" i="12" s="1"/>
  <c r="B182" i="12"/>
  <c r="B183" i="12" s="1"/>
  <c r="B129" i="12"/>
  <c r="B104" i="12"/>
  <c r="B90" i="12"/>
  <c r="B83" i="12"/>
  <c r="B74" i="12"/>
  <c r="B66" i="12"/>
  <c r="B67" i="12" s="1"/>
  <c r="B52" i="12"/>
  <c r="B18" i="12"/>
  <c r="C480" i="2"/>
  <c r="C450" i="2"/>
  <c r="B450" i="2"/>
  <c r="C439" i="2"/>
  <c r="C440" i="2" s="1"/>
  <c r="B439" i="2"/>
  <c r="B440" i="2" s="1"/>
  <c r="C419" i="2"/>
  <c r="C420" i="2" s="1"/>
  <c r="B419" i="2"/>
  <c r="B420" i="2" s="1"/>
  <c r="C402" i="2"/>
  <c r="B402" i="2"/>
  <c r="C391" i="2"/>
  <c r="B390" i="2"/>
  <c r="B391" i="2" s="1"/>
  <c r="C368" i="2"/>
  <c r="B368" i="2"/>
  <c r="C361" i="2"/>
  <c r="C362" i="2" s="1"/>
  <c r="B361" i="2"/>
  <c r="B362" i="2" s="1"/>
  <c r="C341" i="2"/>
  <c r="B341" i="2"/>
  <c r="C312" i="2"/>
  <c r="B312" i="2"/>
  <c r="C294" i="2"/>
  <c r="B294" i="2"/>
  <c r="C279" i="2"/>
  <c r="B277" i="2"/>
  <c r="B279" i="2" s="1"/>
  <c r="C271" i="2"/>
  <c r="B271" i="2"/>
  <c r="C263" i="2"/>
  <c r="B263" i="2"/>
  <c r="C256" i="2"/>
  <c r="B256" i="2"/>
  <c r="C243" i="2"/>
  <c r="B240" i="2"/>
  <c r="B243" i="2" s="1"/>
  <c r="C234" i="2"/>
  <c r="C235" i="2" s="1"/>
  <c r="B234" i="2"/>
  <c r="B235" i="2" s="1"/>
  <c r="C208" i="2"/>
  <c r="C209" i="2" s="1"/>
  <c r="B208" i="2"/>
  <c r="B209" i="2" s="1"/>
  <c r="C175" i="2"/>
  <c r="C174" i="2"/>
  <c r="C173" i="2"/>
  <c r="C172" i="2"/>
  <c r="C171" i="2"/>
  <c r="C145" i="2"/>
  <c r="B141" i="2"/>
  <c r="B145" i="2" s="1"/>
  <c r="C132" i="2"/>
  <c r="C131" i="2"/>
  <c r="C129" i="2"/>
  <c r="C128" i="2"/>
  <c r="C116" i="2"/>
  <c r="B116" i="2"/>
  <c r="C101" i="2"/>
  <c r="B101" i="2"/>
  <c r="C91" i="2"/>
  <c r="C94" i="2" s="1"/>
  <c r="B94" i="2"/>
  <c r="C82" i="2"/>
  <c r="B80" i="2"/>
  <c r="B82" i="2" s="1"/>
  <c r="C74" i="2"/>
  <c r="C75" i="2" s="1"/>
  <c r="B74" i="2"/>
  <c r="B75" i="2" s="1"/>
  <c r="D342" i="2" l="1"/>
  <c r="D190" i="2"/>
  <c r="D4" i="2"/>
  <c r="D5" i="2"/>
  <c r="E6" i="2"/>
  <c r="C189" i="2"/>
  <c r="C190" i="2" s="1"/>
  <c r="B189" i="2"/>
  <c r="B190" i="2" s="1"/>
  <c r="B272" i="2"/>
  <c r="B342" i="2"/>
  <c r="B95" i="2"/>
  <c r="B403" i="2"/>
  <c r="C257" i="2"/>
  <c r="B257" i="2"/>
  <c r="B135" i="2"/>
  <c r="B136" i="2" s="1"/>
  <c r="C135" i="2"/>
  <c r="C136" i="2" s="1"/>
  <c r="B284" i="12"/>
  <c r="B4" i="12"/>
  <c r="B223" i="12"/>
  <c r="B105" i="12"/>
  <c r="B119" i="12"/>
  <c r="B120" i="12" s="1"/>
  <c r="B165" i="12"/>
  <c r="B238" i="12"/>
  <c r="B329" i="12"/>
  <c r="B363" i="12"/>
  <c r="B364" i="12" s="1"/>
  <c r="B382" i="12"/>
  <c r="B456" i="12"/>
  <c r="B53" i="12"/>
  <c r="B84" i="12"/>
  <c r="C4" i="2"/>
  <c r="B295" i="2"/>
  <c r="C403" i="2"/>
  <c r="C342" i="2"/>
  <c r="C272" i="2"/>
  <c r="C95" i="2"/>
  <c r="B117" i="2"/>
  <c r="C295" i="2"/>
  <c r="C117" i="2"/>
  <c r="B384" i="2"/>
  <c r="B385" i="2" s="1"/>
  <c r="B481" i="2"/>
  <c r="C481" i="2"/>
  <c r="C384" i="2"/>
  <c r="C385" i="2" s="1"/>
  <c r="D6" i="2" l="1"/>
  <c r="J3" i="2"/>
  <c r="J4" i="2"/>
  <c r="C5" i="2"/>
  <c r="B6" i="12"/>
  <c r="B5" i="2"/>
  <c r="D8" i="8" l="1"/>
  <c r="C6" i="2"/>
  <c r="C8" i="8"/>
  <c r="J5" i="2"/>
  <c r="B57" i="6"/>
  <c r="C46" i="6"/>
  <c r="C57" i="6" s="1"/>
  <c r="C20" i="6"/>
  <c r="C6" i="6"/>
  <c r="E7" i="8" l="1"/>
  <c r="C58" i="6"/>
  <c r="E3" i="11" l="1"/>
  <c r="E4" i="11"/>
  <c r="E5" i="11"/>
  <c r="E6" i="11"/>
  <c r="E7" i="11"/>
  <c r="E8" i="11"/>
  <c r="E9" i="11"/>
  <c r="E10" i="11"/>
  <c r="E11" i="11"/>
  <c r="E12" i="11"/>
  <c r="E13" i="11"/>
  <c r="E14" i="11"/>
  <c r="E15" i="11"/>
  <c r="E2" i="11"/>
  <c r="C18" i="11"/>
  <c r="E6" i="9"/>
  <c r="E9" i="9"/>
  <c r="E18" i="9"/>
  <c r="E13" i="9"/>
  <c r="E17" i="9"/>
  <c r="E4" i="9"/>
  <c r="E8" i="9"/>
  <c r="E7" i="9"/>
  <c r="E11" i="9"/>
  <c r="E10" i="9"/>
  <c r="E19" i="9"/>
  <c r="E15" i="9"/>
  <c r="E23" i="9"/>
  <c r="E14" i="9"/>
  <c r="E21" i="9"/>
  <c r="E16" i="9"/>
  <c r="E5" i="9"/>
  <c r="E20" i="9"/>
  <c r="E22" i="9"/>
  <c r="E12" i="9"/>
  <c r="I4" i="2"/>
  <c r="I3" i="2"/>
  <c r="E18" i="11" l="1"/>
  <c r="I5" i="2"/>
  <c r="B20" i="6" l="1"/>
  <c r="B58" i="6" l="1"/>
  <c r="I3" i="6" l="1"/>
  <c r="J3" i="6"/>
  <c r="I4" i="6" l="1"/>
  <c r="I5" i="6" s="1"/>
  <c r="B6" i="6"/>
  <c r="K3" i="6"/>
  <c r="J4" i="6" l="1"/>
  <c r="K4" i="6" l="1"/>
  <c r="J5" i="6"/>
  <c r="B4" i="2"/>
  <c r="E6" i="8" l="1"/>
  <c r="B8" i="8"/>
  <c r="H4" i="2" l="1"/>
  <c r="K4" i="2" s="1"/>
  <c r="H3" i="2"/>
  <c r="B6" i="2"/>
  <c r="K3" i="2" l="1"/>
  <c r="H5" i="2"/>
  <c r="C188" i="13" l="1"/>
  <c r="C5" i="13" s="1"/>
  <c r="C6" i="13" s="1"/>
  <c r="C189" i="1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Tom</author>
  </authors>
  <commentList>
    <comment ref="C155" authorId="0" shapeId="0" xr:uid="{96CD031C-B2E2-42EF-A843-4DB16D29C683}">
      <text>
        <r>
          <rPr>
            <sz val="11"/>
            <color rgb="FF000000"/>
            <rFont val="Helvetica"/>
            <family val="2"/>
          </rPr>
          <t xml:space="preserve">Tom:
</t>
        </r>
        <r>
          <rPr>
            <sz val="11"/>
            <color rgb="FF000000"/>
            <rFont val="Helvetica"/>
            <family val="2"/>
          </rPr>
          <t xml:space="preserve">15,000 CKUW
</t>
        </r>
        <r>
          <rPr>
            <sz val="11"/>
            <color rgb="FF000000"/>
            <rFont val="Helvetica"/>
            <family val="2"/>
          </rPr>
          <t xml:space="preserve">  2,500 IIRSS
</t>
        </r>
        <r>
          <rPr>
            <sz val="11"/>
            <color rgb="FF000000"/>
            <rFont val="Helvetica"/>
            <family val="2"/>
          </rPr>
          <t xml:space="preserve">  7,000 Student Conf
</t>
        </r>
        <r>
          <rPr>
            <sz val="11"/>
            <color rgb="FF000000"/>
            <rFont val="Helvetica"/>
            <family val="2"/>
          </rPr>
          <t xml:space="preserve">    500 BiPOC Library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Tom</author>
  </authors>
  <commentList>
    <comment ref="C155" authorId="0" shapeId="0" xr:uid="{6E96E06D-2965-4224-A383-42293DCE6C46}">
      <text>
        <r>
          <rPr>
            <sz val="11"/>
            <color rgb="FF000000"/>
            <rFont val="Helvetica"/>
            <family val="2"/>
          </rPr>
          <t xml:space="preserve">Tom:
</t>
        </r>
        <r>
          <rPr>
            <sz val="11"/>
            <color rgb="FF000000"/>
            <rFont val="Helvetica"/>
            <family val="2"/>
          </rPr>
          <t xml:space="preserve">15,000 CKUW
</t>
        </r>
        <r>
          <rPr>
            <sz val="11"/>
            <color rgb="FF000000"/>
            <rFont val="Helvetica"/>
            <family val="2"/>
          </rPr>
          <t xml:space="preserve">  2,500 IIRSS
</t>
        </r>
        <r>
          <rPr>
            <sz val="11"/>
            <color rgb="FF000000"/>
            <rFont val="Helvetica"/>
            <family val="2"/>
          </rPr>
          <t xml:space="preserve">  7,000 Student Conf
</t>
        </r>
        <r>
          <rPr>
            <sz val="11"/>
            <color rgb="FF000000"/>
            <rFont val="Helvetica"/>
            <family val="2"/>
          </rPr>
          <t xml:space="preserve">    500 BiPOC Library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Tom</author>
  </authors>
  <commentList>
    <comment ref="C104" authorId="0" shapeId="0" xr:uid="{04D076B9-F381-4D98-95BC-5E3020DF9D13}">
      <text>
        <r>
          <rPr>
            <sz val="11"/>
            <color rgb="FF000000"/>
            <rFont val="Helvetica"/>
            <family val="2"/>
          </rPr>
          <t xml:space="preserve">Tom:
</t>
        </r>
        <r>
          <rPr>
            <sz val="11"/>
            <color rgb="FF000000"/>
            <rFont val="Helvetica"/>
            <family val="2"/>
          </rPr>
          <t xml:space="preserve">15,000 CKUW
</t>
        </r>
        <r>
          <rPr>
            <sz val="11"/>
            <color rgb="FF000000"/>
            <rFont val="Helvetica"/>
            <family val="2"/>
          </rPr>
          <t xml:space="preserve">  2,500 IIRSS
</t>
        </r>
        <r>
          <rPr>
            <sz val="11"/>
            <color rgb="FF000000"/>
            <rFont val="Helvetica"/>
            <family val="2"/>
          </rPr>
          <t xml:space="preserve">  7,000 Student Conf
</t>
        </r>
        <r>
          <rPr>
            <sz val="11"/>
            <color rgb="FF000000"/>
            <rFont val="Helvetica"/>
            <family val="2"/>
          </rPr>
          <t xml:space="preserve">    500 BiPOC Library</t>
        </r>
      </text>
    </comment>
  </commentList>
</comments>
</file>

<file path=xl/sharedStrings.xml><?xml version="1.0" encoding="utf-8"?>
<sst xmlns="http://schemas.openxmlformats.org/spreadsheetml/2006/main" count="2808" uniqueCount="170">
  <si>
    <t>UWSA</t>
  </si>
  <si>
    <t>$</t>
  </si>
  <si>
    <t>Vs. Appr Bud</t>
  </si>
  <si>
    <t>Revenues</t>
  </si>
  <si>
    <t>Expenses</t>
  </si>
  <si>
    <t>Surplus/(Deficit)</t>
  </si>
  <si>
    <t>Row Labels</t>
  </si>
  <si>
    <t>Var</t>
  </si>
  <si>
    <t xml:space="preserve">   Student Fees</t>
  </si>
  <si>
    <t xml:space="preserve">   Operating Grant</t>
  </si>
  <si>
    <t xml:space="preserve">   Parent Fees</t>
  </si>
  <si>
    <t xml:space="preserve">   Sales Post SecondaryPass</t>
  </si>
  <si>
    <t xml:space="preserve">   Other Revenue</t>
  </si>
  <si>
    <t xml:space="preserve">   Inclusion Support Program</t>
  </si>
  <si>
    <t xml:space="preserve">   Canada Post Revenue</t>
  </si>
  <si>
    <t xml:space="preserve">   Interest Revenue</t>
  </si>
  <si>
    <t xml:space="preserve">   Peggo Cards</t>
  </si>
  <si>
    <t xml:space="preserve">   Chemistry Lab Manuals Sales</t>
  </si>
  <si>
    <t xml:space="preserve">   Chemistry Lab Coats</t>
  </si>
  <si>
    <t xml:space="preserve">   Fundraising/Donations Revenue</t>
  </si>
  <si>
    <t xml:space="preserve">   Winnipeg Transit UPASS Commission</t>
  </si>
  <si>
    <t xml:space="preserve">   Grants/Donations</t>
  </si>
  <si>
    <t xml:space="preserve">   Biology Lab Manuals Sales</t>
  </si>
  <si>
    <t xml:space="preserve">   Copier Revenue</t>
  </si>
  <si>
    <t xml:space="preserve">   Equipment/Space Rental Rev</t>
  </si>
  <si>
    <t xml:space="preserve">   Alcohol Revenue</t>
  </si>
  <si>
    <t xml:space="preserve">   Chemistry Safety Glasses</t>
  </si>
  <si>
    <t xml:space="preserve">   Physics Kit Sales</t>
  </si>
  <si>
    <t>Info Booth 200</t>
  </si>
  <si>
    <t>Events 290</t>
  </si>
  <si>
    <t>Bike Lab 158</t>
  </si>
  <si>
    <t>Safewalk 230</t>
  </si>
  <si>
    <t>BiPOC Lounge 210</t>
  </si>
  <si>
    <t>Rainbow Lounge 220</t>
  </si>
  <si>
    <t>Access Lounge 110</t>
  </si>
  <si>
    <t>Total Expenditure</t>
  </si>
  <si>
    <t>University of Winnipeg Students' Association Inc</t>
  </si>
  <si>
    <t xml:space="preserve">2024-25 </t>
  </si>
  <si>
    <t>UWSA (excluding Daycare)</t>
  </si>
  <si>
    <t>Operating Budget 2023/24</t>
  </si>
  <si>
    <t>Annual</t>
  </si>
  <si>
    <t>$'000</t>
  </si>
  <si>
    <t>Budget</t>
  </si>
  <si>
    <t xml:space="preserve"> Total Revenue</t>
  </si>
  <si>
    <t xml:space="preserve"> Total Expenditures</t>
  </si>
  <si>
    <t>Surplus (Deficit)</t>
  </si>
  <si>
    <t>Day Care 100</t>
  </si>
  <si>
    <t xml:space="preserve"> Annual  </t>
  </si>
  <si>
    <t xml:space="preserve"> Budget  </t>
  </si>
  <si>
    <t>Revenue:</t>
  </si>
  <si>
    <t xml:space="preserve">   Staff Replacement Grant</t>
  </si>
  <si>
    <t xml:space="preserve">   Canada Summer Jobs Grant</t>
  </si>
  <si>
    <t>Expenditures:</t>
  </si>
  <si>
    <t xml:space="preserve">   Activity Supplies</t>
  </si>
  <si>
    <t xml:space="preserve">   Audit Expense</t>
  </si>
  <si>
    <t xml:space="preserve">   Bad Debt Expense</t>
  </si>
  <si>
    <t>UWSA Admin charges</t>
  </si>
  <si>
    <t xml:space="preserve">   Bank Charges</t>
  </si>
  <si>
    <t xml:space="preserve">   Cleaning/Kitchen Expense</t>
  </si>
  <si>
    <t xml:space="preserve">   Computer Software &amp; Supplies</t>
  </si>
  <si>
    <t xml:space="preserve">   Annual General Meeting Expense</t>
  </si>
  <si>
    <t xml:space="preserve">   Rent</t>
  </si>
  <si>
    <t xml:space="preserve">   Membership Expense</t>
  </si>
  <si>
    <t xml:space="preserve">   Workers Compensation</t>
  </si>
  <si>
    <t xml:space="preserve">   Office/Bldg Equipment Furniture</t>
  </si>
  <si>
    <t xml:space="preserve">   Childrens' Programming Equipment</t>
  </si>
  <si>
    <t xml:space="preserve">   Food &amp; Food Supplies Expense</t>
  </si>
  <si>
    <t xml:space="preserve">   Insurance Expense</t>
  </si>
  <si>
    <t xml:space="preserve">   Office Supply Expense</t>
  </si>
  <si>
    <t xml:space="preserve">   Copying/Printing Expense</t>
  </si>
  <si>
    <t xml:space="preserve">   Office &amp; Bldg Repairs Maintenance</t>
  </si>
  <si>
    <t xml:space="preserve">   Repairs &amp; Maintenance Programming</t>
  </si>
  <si>
    <t xml:space="preserve">   CPP Expense</t>
  </si>
  <si>
    <t xml:space="preserve">   EI Expense</t>
  </si>
  <si>
    <t xml:space="preserve">   Health &amp; Post Secondary Education Tax</t>
  </si>
  <si>
    <t xml:space="preserve">   Wages Expense</t>
  </si>
  <si>
    <t xml:space="preserve">   Vacation Pay Expense</t>
  </si>
  <si>
    <t xml:space="preserve">   Employer Health Plan Expense</t>
  </si>
  <si>
    <t xml:space="preserve">   Employer RRSP Expense</t>
  </si>
  <si>
    <t xml:space="preserve">   Professional Development</t>
  </si>
  <si>
    <t xml:space="preserve">   ECE Appreciation</t>
  </si>
  <si>
    <t xml:space="preserve">   Internet &amp; Phone Expenses</t>
  </si>
  <si>
    <t xml:space="preserve">   Special Events/Outings</t>
  </si>
  <si>
    <t xml:space="preserve">   Licensing and Permits Fire Inspection</t>
  </si>
  <si>
    <t xml:space="preserve">   Supply Expense</t>
  </si>
  <si>
    <t xml:space="preserve">   Travel &amp; Transportation Expense</t>
  </si>
  <si>
    <t>Food Bank 120</t>
  </si>
  <si>
    <t>Indigenous Students' Association 130</t>
  </si>
  <si>
    <t xml:space="preserve">   Conference Expense</t>
  </si>
  <si>
    <t xml:space="preserve">   Donations</t>
  </si>
  <si>
    <t xml:space="preserve">   Equipment Rental</t>
  </si>
  <si>
    <t>Election Expense</t>
  </si>
  <si>
    <t xml:space="preserve">   Repairs &amp; Maintenance Equipment</t>
  </si>
  <si>
    <t xml:space="preserve">   Field Trips &amp; Events Expense</t>
  </si>
  <si>
    <t xml:space="preserve">   Honorariums/Gifts</t>
  </si>
  <si>
    <t>Women-Trans Spectrum Centre 140</t>
  </si>
  <si>
    <t xml:space="preserve">   Subscriptions/Books/Films</t>
  </si>
  <si>
    <t>Administration 150</t>
  </si>
  <si>
    <t xml:space="preserve">   Overage</t>
  </si>
  <si>
    <t xml:space="preserve">   Bursaries/Awards</t>
  </si>
  <si>
    <t xml:space="preserve">   Consultant Expense</t>
  </si>
  <si>
    <t xml:space="preserve">   Equipment Rental/Lease Expense</t>
  </si>
  <si>
    <t xml:space="preserve">   Courier Expense</t>
  </si>
  <si>
    <t xml:space="preserve">   Legal Expense</t>
  </si>
  <si>
    <t xml:space="preserve">   Parking Expense</t>
  </si>
  <si>
    <t xml:space="preserve">   Postage Expense</t>
  </si>
  <si>
    <t xml:space="preserve">   Corporate Income Tax</t>
  </si>
  <si>
    <t xml:space="preserve">   Employee Transit Expense</t>
  </si>
  <si>
    <t xml:space="preserve">   Internet &amp; Phone Expense</t>
  </si>
  <si>
    <t xml:space="preserve">   UofW Collection Service Fees</t>
  </si>
  <si>
    <t xml:space="preserve">   Shortage</t>
  </si>
  <si>
    <t>Daycare chargeback</t>
  </si>
  <si>
    <t xml:space="preserve">   Licensing and Permits Expense</t>
  </si>
  <si>
    <t xml:space="preserve">   Late Penalties &amp; Fines</t>
  </si>
  <si>
    <t xml:space="preserve">   Other Expenses</t>
  </si>
  <si>
    <t>Campaigns &amp; External Relations 153</t>
  </si>
  <si>
    <t>Communications 155</t>
  </si>
  <si>
    <t xml:space="preserve">   Advertising Local Revenue</t>
  </si>
  <si>
    <t>Marketing Expense</t>
  </si>
  <si>
    <t>Consultant Expense</t>
  </si>
  <si>
    <t>Handbook 160</t>
  </si>
  <si>
    <t>Health Plan Administration 170</t>
  </si>
  <si>
    <t xml:space="preserve">   Health Plan Charges</t>
  </si>
  <si>
    <t xml:space="preserve">   Cogs Biology Lab Manuals</t>
  </si>
  <si>
    <t xml:space="preserve">   Cogs Chemistry Lab Manuals</t>
  </si>
  <si>
    <t xml:space="preserve">   Cogs Chemistry Lab Coats</t>
  </si>
  <si>
    <t xml:space="preserve">   Cogs Chemistry Safety Glasses</t>
  </si>
  <si>
    <t xml:space="preserve">   Cogs Physics Kit</t>
  </si>
  <si>
    <t xml:space="preserve">   Cogs Peggo Cards</t>
  </si>
  <si>
    <t xml:space="preserve">   Cost of Bus Passes and Tickets</t>
  </si>
  <si>
    <t xml:space="preserve">   Cost of Canada Post for Resale</t>
  </si>
  <si>
    <t>Shortage</t>
  </si>
  <si>
    <t xml:space="preserve">   Fundraising Revenue</t>
  </si>
  <si>
    <t>Positive Space 225</t>
  </si>
  <si>
    <t>Election &amp; Referenda 240</t>
  </si>
  <si>
    <t xml:space="preserve">   Ticket Sales</t>
  </si>
  <si>
    <t xml:space="preserve">   Advertising Expense</t>
  </si>
  <si>
    <t xml:space="preserve">   Alcohol</t>
  </si>
  <si>
    <t>UWSA Daycare</t>
  </si>
  <si>
    <t>2024-25</t>
  </si>
  <si>
    <t>Proposed 2026 Budget</t>
  </si>
  <si>
    <t>Approved Budget25</t>
  </si>
  <si>
    <t>Proposed Budget26</t>
  </si>
  <si>
    <t>2025-26</t>
  </si>
  <si>
    <t>Security</t>
  </si>
  <si>
    <t>Accounting</t>
  </si>
  <si>
    <t>Other</t>
  </si>
  <si>
    <t>Actual</t>
  </si>
  <si>
    <t>Estimate</t>
  </si>
  <si>
    <t>FY'26 Proposed Budget</t>
  </si>
  <si>
    <t>FY'25 Approved Budget</t>
  </si>
  <si>
    <t>Jan 2025</t>
  </si>
  <si>
    <t>10 months</t>
  </si>
  <si>
    <t xml:space="preserve">   Rent/Lease Expenses</t>
  </si>
  <si>
    <t xml:space="preserve">   Greenspace Project</t>
  </si>
  <si>
    <t xml:space="preserve">   Manitoba Payroll/Health Tax</t>
  </si>
  <si>
    <t>Health Plan Administration 180</t>
  </si>
  <si>
    <t>Health Plan Dental 170</t>
  </si>
  <si>
    <t xml:space="preserve">   Sales Transit</t>
  </si>
  <si>
    <t xml:space="preserve">   Cost of Transit</t>
  </si>
  <si>
    <t>2025</t>
  </si>
  <si>
    <t>Projected</t>
  </si>
  <si>
    <t>Projected 2025</t>
  </si>
  <si>
    <t>Projected 2025 Actuals</t>
  </si>
  <si>
    <t>Version 1</t>
  </si>
  <si>
    <t>Version 2</t>
  </si>
  <si>
    <t>Version 3</t>
  </si>
  <si>
    <t>12 months</t>
  </si>
  <si>
    <t>Student Group funding</t>
  </si>
  <si>
    <t>Free flow funding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</si>
</sst>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* #,##0.00_);_(* \(#,##0.00\);_(* &quot;-&quot;??_);_(@_)"/>
    <numFmt numFmtId="165" formatCode="[&gt;=0]#,##0;\(#,##0\)"/>
    <numFmt numFmtId="166" formatCode="_(* #,##0_);_(* \(#,##0\);_(* &quot;-&quot;??_);_(@_)"/>
  </numFmts>
  <fonts count="11" x14ac:knownFonts="1">
    <font>
      <sz val="10"/>
      <color indexed="8"/>
      <name val="Helvetica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Helvetica"/>
    </font>
    <font>
      <b/>
      <sz val="10"/>
      <color indexed="8"/>
      <name val="Helvetica"/>
    </font>
    <font>
      <sz val="10"/>
      <name val="Arial"/>
      <family val="2"/>
    </font>
    <font>
      <sz val="11"/>
      <color rgb="FF000000"/>
      <name val="Helvetica"/>
      <family val="2"/>
    </font>
    <font>
      <b/>
      <sz val="20"/>
      <color indexed="8"/>
      <name val="Helvetica"/>
    </font>
    <font>
      <sz val="20"/>
      <color indexed="8"/>
      <name val="Helvetica"/>
    </font>
    <font>
      <b/>
      <sz val="11"/>
      <color indexed="8"/>
      <name val="Helvetica"/>
      <scheme val="minor"/>
    </font>
    <font>
      <sz val="11"/>
      <color indexed="8"/>
      <name val="Helvetica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/>
      <diagonal/>
    </border>
  </borders>
  <cellStyleXfs count="4">
    <xf numFmtId="0" fontId="0" fillId="0" borderId="0" applyNumberFormat="0" applyFill="0" applyBorder="0" applyProtection="0">
      <alignment vertical="top" wrapText="1"/>
    </xf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5" fillId="0" borderId="0"/>
  </cellStyleXfs>
  <cellXfs count="152">
    <xf numFmtId="0" fontId="0" fillId="0" borderId="0" xfId="0">
      <alignment vertical="top" wrapText="1"/>
    </xf>
    <xf numFmtId="49" fontId="1" fillId="2" borderId="1" xfId="0" applyNumberFormat="1" applyFont="1" applyFill="1" applyBorder="1" applyAlignment="1"/>
    <xf numFmtId="0" fontId="1" fillId="2" borderId="1" xfId="0" applyNumberFormat="1" applyFont="1" applyFill="1" applyBorder="1" applyAlignment="1"/>
    <xf numFmtId="0" fontId="1" fillId="2" borderId="1" xfId="0" applyNumberFormat="1" applyFont="1" applyFill="1" applyBorder="1" applyAlignment="1">
      <alignment horizontal="center"/>
    </xf>
    <xf numFmtId="49" fontId="2" fillId="2" borderId="1" xfId="0" applyNumberFormat="1" applyFont="1" applyFill="1" applyBorder="1" applyAlignment="1">
      <alignment horizontal="right"/>
    </xf>
    <xf numFmtId="49" fontId="1" fillId="2" borderId="1" xfId="0" applyNumberFormat="1" applyFont="1" applyFill="1" applyBorder="1" applyAlignment="1">
      <alignment horizontal="right"/>
    </xf>
    <xf numFmtId="165" fontId="1" fillId="2" borderId="3" xfId="0" applyNumberFormat="1" applyFont="1" applyFill="1" applyBorder="1" applyAlignment="1"/>
    <xf numFmtId="0" fontId="1" fillId="2" borderId="4" xfId="0" applyNumberFormat="1" applyFont="1" applyFill="1" applyBorder="1" applyAlignment="1"/>
    <xf numFmtId="165" fontId="1" fillId="2" borderId="1" xfId="0" applyNumberFormat="1" applyFont="1" applyFill="1" applyBorder="1" applyAlignment="1"/>
    <xf numFmtId="165" fontId="1" fillId="2" borderId="2" xfId="0" applyNumberFormat="1" applyFont="1" applyFill="1" applyBorder="1" applyAlignment="1"/>
    <xf numFmtId="0" fontId="1" fillId="2" borderId="1" xfId="0" applyNumberFormat="1" applyFont="1" applyFill="1" applyBorder="1" applyAlignment="1">
      <alignment horizontal="right"/>
    </xf>
    <xf numFmtId="0" fontId="0" fillId="0" borderId="0" xfId="0" applyNumberFormat="1">
      <alignment vertical="top" wrapText="1"/>
    </xf>
    <xf numFmtId="164" fontId="0" fillId="0" borderId="0" xfId="1" applyFont="1" applyAlignment="1">
      <alignment vertical="top" wrapText="1"/>
    </xf>
    <xf numFmtId="164" fontId="0" fillId="0" borderId="0" xfId="0" applyNumberFormat="1">
      <alignment vertical="top" wrapText="1"/>
    </xf>
    <xf numFmtId="0" fontId="0" fillId="0" borderId="0" xfId="0" applyAlignment="1"/>
    <xf numFmtId="9" fontId="0" fillId="0" borderId="0" xfId="2" applyFont="1" applyAlignment="1">
      <alignment vertical="top" wrapText="1"/>
    </xf>
    <xf numFmtId="0" fontId="0" fillId="0" borderId="5" xfId="0" applyNumberFormat="1" applyBorder="1" applyAlignment="1">
      <alignment horizontal="center" vertical="top" wrapText="1"/>
    </xf>
    <xf numFmtId="164" fontId="0" fillId="0" borderId="6" xfId="1" applyFont="1" applyBorder="1" applyAlignment="1">
      <alignment horizontal="center" vertical="top" wrapText="1"/>
    </xf>
    <xf numFmtId="9" fontId="0" fillId="0" borderId="7" xfId="2" applyFont="1" applyBorder="1" applyAlignment="1">
      <alignment horizontal="center" vertical="top" wrapText="1"/>
    </xf>
    <xf numFmtId="0" fontId="4" fillId="0" borderId="8" xfId="0" applyNumberFormat="1" applyFont="1" applyBorder="1" applyAlignment="1">
      <alignment horizontal="center" vertical="top" wrapText="1"/>
    </xf>
    <xf numFmtId="0" fontId="4" fillId="0" borderId="9" xfId="0" applyNumberFormat="1" applyFont="1" applyBorder="1" applyAlignment="1">
      <alignment horizontal="center" vertical="top" wrapText="1"/>
    </xf>
    <xf numFmtId="0" fontId="4" fillId="0" borderId="10" xfId="0" applyNumberFormat="1" applyFont="1" applyBorder="1" applyAlignment="1">
      <alignment horizontal="center" vertical="top" wrapText="1"/>
    </xf>
    <xf numFmtId="0" fontId="0" fillId="0" borderId="11" xfId="0" applyNumberFormat="1" applyBorder="1" applyAlignment="1">
      <alignment horizontal="center" vertical="top" wrapText="1"/>
    </xf>
    <xf numFmtId="9" fontId="0" fillId="0" borderId="12" xfId="2" applyFont="1" applyBorder="1" applyAlignment="1">
      <alignment horizontal="center" vertical="top" wrapText="1"/>
    </xf>
    <xf numFmtId="164" fontId="4" fillId="0" borderId="9" xfId="1" applyFont="1" applyBorder="1" applyAlignment="1">
      <alignment horizontal="center" vertical="top" wrapText="1"/>
    </xf>
    <xf numFmtId="0" fontId="0" fillId="0" borderId="10" xfId="0" applyNumberFormat="1" applyBorder="1" applyAlignment="1">
      <alignment horizontal="center" vertical="top" wrapText="1"/>
    </xf>
    <xf numFmtId="165" fontId="0" fillId="0" borderId="0" xfId="0" applyNumberFormat="1">
      <alignment vertical="top" wrapText="1"/>
    </xf>
    <xf numFmtId="165" fontId="4" fillId="0" borderId="0" xfId="0" applyNumberFormat="1" applyFont="1">
      <alignment vertical="top" wrapText="1"/>
    </xf>
    <xf numFmtId="49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>
      <alignment horizontal="center"/>
    </xf>
    <xf numFmtId="0" fontId="5" fillId="0" borderId="0" xfId="0" applyFont="1" applyAlignment="1">
      <alignment horizontal="right"/>
    </xf>
    <xf numFmtId="165" fontId="2" fillId="2" borderId="4" xfId="0" applyNumberFormat="1" applyFont="1" applyFill="1" applyBorder="1" applyAlignment="1"/>
    <xf numFmtId="165" fontId="2" fillId="2" borderId="3" xfId="0" applyNumberFormat="1" applyFont="1" applyFill="1" applyBorder="1" applyAlignment="1"/>
    <xf numFmtId="49" fontId="2" fillId="2" borderId="2" xfId="0" applyNumberFormat="1" applyFont="1" applyFill="1" applyBorder="1" applyAlignment="1">
      <alignment horizontal="center"/>
    </xf>
    <xf numFmtId="49" fontId="2" fillId="3" borderId="1" xfId="0" applyNumberFormat="1" applyFont="1" applyFill="1" applyBorder="1" applyAlignment="1">
      <alignment horizontal="right"/>
    </xf>
    <xf numFmtId="0" fontId="2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/>
    <xf numFmtId="0" fontId="4" fillId="0" borderId="0" xfId="0" applyNumberFormat="1" applyFont="1">
      <alignment vertical="top" wrapText="1"/>
    </xf>
    <xf numFmtId="49" fontId="2" fillId="4" borderId="1" xfId="0" applyNumberFormat="1" applyFont="1" applyFill="1" applyBorder="1" applyAlignment="1">
      <alignment horizontal="center"/>
    </xf>
    <xf numFmtId="165" fontId="1" fillId="4" borderId="3" xfId="0" applyNumberFormat="1" applyFont="1" applyFill="1" applyBorder="1" applyAlignment="1"/>
    <xf numFmtId="165" fontId="2" fillId="4" borderId="3" xfId="0" applyNumberFormat="1" applyFont="1" applyFill="1" applyBorder="1" applyAlignment="1"/>
    <xf numFmtId="0" fontId="1" fillId="4" borderId="4" xfId="0" applyNumberFormat="1" applyFont="1" applyFill="1" applyBorder="1" applyAlignment="1"/>
    <xf numFmtId="165" fontId="1" fillId="4" borderId="1" xfId="0" applyNumberFormat="1" applyFont="1" applyFill="1" applyBorder="1" applyAlignment="1"/>
    <xf numFmtId="165" fontId="1" fillId="4" borderId="2" xfId="0" applyNumberFormat="1" applyFont="1" applyFill="1" applyBorder="1" applyAlignment="1"/>
    <xf numFmtId="165" fontId="2" fillId="4" borderId="4" xfId="0" applyNumberFormat="1" applyFont="1" applyFill="1" applyBorder="1" applyAlignment="1"/>
    <xf numFmtId="0" fontId="1" fillId="4" borderId="1" xfId="0" applyNumberFormat="1" applyFont="1" applyFill="1" applyBorder="1" applyAlignment="1"/>
    <xf numFmtId="0" fontId="0" fillId="4" borderId="0" xfId="0" applyNumberFormat="1" applyFill="1">
      <alignment vertical="top" wrapText="1"/>
    </xf>
    <xf numFmtId="49" fontId="2" fillId="4" borderId="2" xfId="0" applyNumberFormat="1" applyFont="1" applyFill="1" applyBorder="1" applyAlignment="1">
      <alignment horizontal="center"/>
    </xf>
    <xf numFmtId="0" fontId="1" fillId="4" borderId="3" xfId="0" applyNumberFormat="1" applyFont="1" applyFill="1" applyBorder="1" applyAlignment="1"/>
    <xf numFmtId="165" fontId="1" fillId="4" borderId="4" xfId="0" applyNumberFormat="1" applyFont="1" applyFill="1" applyBorder="1" applyAlignment="1"/>
    <xf numFmtId="0" fontId="4" fillId="4" borderId="9" xfId="0" applyNumberFormat="1" applyFont="1" applyFill="1" applyBorder="1" applyAlignment="1">
      <alignment horizontal="center" vertical="top" wrapText="1"/>
    </xf>
    <xf numFmtId="164" fontId="0" fillId="4" borderId="6" xfId="1" applyFont="1" applyFill="1" applyBorder="1" applyAlignment="1">
      <alignment horizontal="center" vertical="top" wrapText="1"/>
    </xf>
    <xf numFmtId="164" fontId="4" fillId="4" borderId="9" xfId="1" applyFont="1" applyFill="1" applyBorder="1" applyAlignment="1">
      <alignment horizontal="center" vertical="top" wrapText="1"/>
    </xf>
    <xf numFmtId="166" fontId="2" fillId="2" borderId="3" xfId="1" applyNumberFormat="1" applyFont="1" applyFill="1" applyBorder="1" applyAlignment="1"/>
    <xf numFmtId="166" fontId="4" fillId="0" borderId="9" xfId="1" applyNumberFormat="1" applyFont="1" applyBorder="1" applyAlignment="1">
      <alignment horizontal="center" vertical="top" wrapText="1"/>
    </xf>
    <xf numFmtId="0" fontId="4" fillId="0" borderId="0" xfId="0" applyNumberFormat="1" applyFont="1" applyFill="1" applyBorder="1" applyAlignment="1">
      <alignment horizontal="center" vertical="top" wrapText="1"/>
    </xf>
    <xf numFmtId="164" fontId="4" fillId="0" borderId="0" xfId="1" applyFont="1" applyFill="1" applyBorder="1" applyAlignment="1">
      <alignment horizontal="center" vertical="top" wrapText="1"/>
    </xf>
    <xf numFmtId="0" fontId="0" fillId="0" borderId="0" xfId="0" applyNumberFormat="1" applyFill="1" applyBorder="1" applyAlignment="1">
      <alignment horizontal="center" vertical="top" wrapText="1"/>
    </xf>
    <xf numFmtId="0" fontId="0" fillId="0" borderId="0" xfId="0" applyFill="1">
      <alignment vertical="top" wrapText="1"/>
    </xf>
    <xf numFmtId="0" fontId="7" fillId="0" borderId="8" xfId="0" applyNumberFormat="1" applyFont="1" applyBorder="1" applyAlignment="1">
      <alignment horizontal="center" vertical="top" wrapText="1"/>
    </xf>
    <xf numFmtId="0" fontId="7" fillId="4" borderId="9" xfId="0" applyNumberFormat="1" applyFont="1" applyFill="1" applyBorder="1" applyAlignment="1">
      <alignment horizontal="center" vertical="top" wrapText="1"/>
    </xf>
    <xf numFmtId="0" fontId="7" fillId="0" borderId="9" xfId="0" applyNumberFormat="1" applyFont="1" applyBorder="1" applyAlignment="1">
      <alignment horizontal="center" vertical="top" wrapText="1"/>
    </xf>
    <xf numFmtId="0" fontId="7" fillId="0" borderId="10" xfId="0" applyNumberFormat="1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top" wrapText="1"/>
    </xf>
    <xf numFmtId="164" fontId="8" fillId="4" borderId="6" xfId="1" applyFont="1" applyFill="1" applyBorder="1" applyAlignment="1">
      <alignment horizontal="center" vertical="top" wrapText="1"/>
    </xf>
    <xf numFmtId="164" fontId="8" fillId="0" borderId="6" xfId="1" applyFont="1" applyBorder="1" applyAlignment="1">
      <alignment horizontal="center" vertical="top" wrapText="1"/>
    </xf>
    <xf numFmtId="9" fontId="8" fillId="0" borderId="7" xfId="2" applyFont="1" applyBorder="1" applyAlignment="1">
      <alignment horizontal="center" vertical="top" wrapText="1"/>
    </xf>
    <xf numFmtId="164" fontId="7" fillId="4" borderId="9" xfId="1" applyFont="1" applyFill="1" applyBorder="1" applyAlignment="1">
      <alignment horizontal="center" vertical="top" wrapText="1"/>
    </xf>
    <xf numFmtId="164" fontId="7" fillId="0" borderId="9" xfId="1" applyFont="1" applyBorder="1" applyAlignment="1">
      <alignment horizontal="center" vertical="top" wrapText="1"/>
    </xf>
    <xf numFmtId="0" fontId="8" fillId="0" borderId="10" xfId="0" applyNumberFormat="1" applyFont="1" applyBorder="1" applyAlignment="1">
      <alignment horizontal="center" vertical="top" wrapText="1"/>
    </xf>
    <xf numFmtId="0" fontId="7" fillId="0" borderId="0" xfId="0" applyNumberFormat="1" applyFont="1">
      <alignment vertical="top" wrapText="1"/>
    </xf>
    <xf numFmtId="0" fontId="7" fillId="0" borderId="0" xfId="0" applyNumberFormat="1" applyFont="1" applyAlignment="1">
      <alignment vertical="top"/>
    </xf>
    <xf numFmtId="0" fontId="9" fillId="0" borderId="10" xfId="0" applyNumberFormat="1" applyFont="1" applyBorder="1" applyAlignment="1">
      <alignment horizontal="center" vertical="top" wrapText="1"/>
    </xf>
    <xf numFmtId="0" fontId="10" fillId="0" borderId="0" xfId="0" applyFont="1" applyFill="1" applyAlignment="1">
      <alignment horizontal="left" vertical="top" wrapText="1"/>
    </xf>
    <xf numFmtId="164" fontId="10" fillId="0" borderId="0" xfId="1" applyFont="1" applyFill="1" applyAlignment="1">
      <alignment vertical="top" wrapText="1"/>
    </xf>
    <xf numFmtId="43" fontId="10" fillId="0" borderId="0" xfId="0" applyNumberFormat="1" applyFont="1" applyFill="1">
      <alignment vertical="top" wrapText="1"/>
    </xf>
    <xf numFmtId="164" fontId="9" fillId="4" borderId="0" xfId="1" applyFont="1" applyFill="1" applyBorder="1" applyAlignment="1">
      <alignment horizontal="center" vertical="top" wrapText="1"/>
    </xf>
    <xf numFmtId="0" fontId="9" fillId="0" borderId="14" xfId="0" applyNumberFormat="1" applyFont="1" applyBorder="1" applyAlignment="1">
      <alignment horizontal="center" vertical="top" wrapText="1"/>
    </xf>
    <xf numFmtId="0" fontId="9" fillId="0" borderId="15" xfId="0" applyNumberFormat="1" applyFont="1" applyBorder="1" applyAlignment="1">
      <alignment horizontal="center" vertical="top" wrapText="1"/>
    </xf>
    <xf numFmtId="0" fontId="9" fillId="4" borderId="13" xfId="0" applyNumberFormat="1" applyFont="1" applyFill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4" fillId="0" borderId="16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top" wrapText="1"/>
    </xf>
    <xf numFmtId="0" fontId="0" fillId="0" borderId="18" xfId="0" applyBorder="1">
      <alignment vertical="top" wrapText="1"/>
    </xf>
    <xf numFmtId="164" fontId="0" fillId="0" borderId="0" xfId="1" applyFont="1" applyBorder="1" applyAlignment="1">
      <alignment vertical="top" wrapText="1"/>
    </xf>
    <xf numFmtId="43" fontId="0" fillId="0" borderId="19" xfId="0" applyNumberFormat="1" applyBorder="1">
      <alignment vertical="top" wrapText="1"/>
    </xf>
    <xf numFmtId="164" fontId="9" fillId="4" borderId="21" xfId="1" applyFont="1" applyFill="1" applyBorder="1" applyAlignment="1">
      <alignment horizontal="center" vertical="top" wrapText="1"/>
    </xf>
    <xf numFmtId="164" fontId="4" fillId="0" borderId="21" xfId="0" applyNumberFormat="1" applyFont="1" applyBorder="1">
      <alignment vertical="top" wrapText="1"/>
    </xf>
    <xf numFmtId="164" fontId="4" fillId="0" borderId="22" xfId="0" applyNumberFormat="1" applyFont="1" applyBorder="1">
      <alignment vertical="top" wrapText="1"/>
    </xf>
    <xf numFmtId="0" fontId="4" fillId="0" borderId="20" xfId="0" applyFont="1" applyBorder="1">
      <alignment vertical="top" wrapText="1"/>
    </xf>
    <xf numFmtId="49" fontId="1" fillId="2" borderId="0" xfId="0" applyNumberFormat="1" applyFont="1" applyFill="1" applyBorder="1" applyAlignment="1">
      <alignment horizontal="right"/>
    </xf>
    <xf numFmtId="165" fontId="1" fillId="4" borderId="23" xfId="0" applyNumberFormat="1" applyFont="1" applyFill="1" applyBorder="1" applyAlignment="1"/>
    <xf numFmtId="165" fontId="1" fillId="2" borderId="23" xfId="0" applyNumberFormat="1" applyFont="1" applyFill="1" applyBorder="1" applyAlignment="1"/>
    <xf numFmtId="43" fontId="0" fillId="0" borderId="0" xfId="0" applyNumberFormat="1">
      <alignment vertical="top" wrapText="1"/>
    </xf>
    <xf numFmtId="165" fontId="2" fillId="0" borderId="3" xfId="0" applyNumberFormat="1" applyFont="1" applyFill="1" applyBorder="1" applyAlignment="1"/>
    <xf numFmtId="0" fontId="0" fillId="0" borderId="0" xfId="0" applyAlignment="1">
      <alignment horizontal="right"/>
    </xf>
    <xf numFmtId="165" fontId="1" fillId="4" borderId="24" xfId="0" applyNumberFormat="1" applyFont="1" applyFill="1" applyBorder="1" applyAlignment="1"/>
    <xf numFmtId="165" fontId="2" fillId="4" borderId="24" xfId="0" applyNumberFormat="1" applyFont="1" applyFill="1" applyBorder="1" applyAlignment="1"/>
    <xf numFmtId="0" fontId="5" fillId="0" borderId="0" xfId="3" applyAlignment="1">
      <alignment horizontal="right"/>
    </xf>
    <xf numFmtId="164" fontId="1" fillId="4" borderId="1" xfId="1" applyFont="1" applyFill="1" applyBorder="1" applyAlignment="1"/>
    <xf numFmtId="49" fontId="2" fillId="0" borderId="1" xfId="0" applyNumberFormat="1" applyFont="1" applyFill="1" applyBorder="1" applyAlignment="1">
      <alignment horizontal="center"/>
    </xf>
    <xf numFmtId="49" fontId="2" fillId="0" borderId="2" xfId="0" applyNumberFormat="1" applyFont="1" applyFill="1" applyBorder="1" applyAlignment="1">
      <alignment horizontal="center"/>
    </xf>
    <xf numFmtId="165" fontId="1" fillId="0" borderId="3" xfId="0" applyNumberFormat="1" applyFont="1" applyFill="1" applyBorder="1" applyAlignment="1"/>
    <xf numFmtId="0" fontId="1" fillId="0" borderId="4" xfId="0" applyNumberFormat="1" applyFont="1" applyFill="1" applyBorder="1" applyAlignment="1"/>
    <xf numFmtId="165" fontId="1" fillId="0" borderId="1" xfId="0" applyNumberFormat="1" applyFont="1" applyFill="1" applyBorder="1" applyAlignment="1"/>
    <xf numFmtId="165" fontId="1" fillId="0" borderId="2" xfId="0" applyNumberFormat="1" applyFont="1" applyFill="1" applyBorder="1" applyAlignment="1"/>
    <xf numFmtId="165" fontId="2" fillId="0" borderId="4" xfId="0" applyNumberFormat="1" applyFont="1" applyFill="1" applyBorder="1" applyAlignment="1"/>
    <xf numFmtId="0" fontId="1" fillId="0" borderId="1" xfId="0" applyNumberFormat="1" applyFont="1" applyFill="1" applyBorder="1" applyAlignment="1"/>
    <xf numFmtId="165" fontId="1" fillId="0" borderId="23" xfId="0" applyNumberFormat="1" applyFont="1" applyFill="1" applyBorder="1" applyAlignment="1"/>
    <xf numFmtId="0" fontId="1" fillId="0" borderId="3" xfId="0" applyNumberFormat="1" applyFont="1" applyFill="1" applyBorder="1" applyAlignment="1"/>
    <xf numFmtId="165" fontId="1" fillId="0" borderId="4" xfId="0" applyNumberFormat="1" applyFont="1" applyFill="1" applyBorder="1" applyAlignment="1"/>
    <xf numFmtId="165" fontId="1" fillId="0" borderId="24" xfId="0" applyNumberFormat="1" applyFont="1" applyFill="1" applyBorder="1" applyAlignment="1"/>
    <xf numFmtId="0" fontId="0" fillId="0" borderId="0" xfId="0" applyNumberFormat="1" applyFill="1">
      <alignment vertical="top" wrapText="1"/>
    </xf>
    <xf numFmtId="165" fontId="2" fillId="5" borderId="4" xfId="0" applyNumberFormat="1" applyFont="1" applyFill="1" applyBorder="1" applyAlignment="1"/>
    <xf numFmtId="166" fontId="2" fillId="5" borderId="1" xfId="1" applyNumberFormat="1" applyFont="1" applyFill="1" applyBorder="1" applyAlignment="1">
      <alignment horizontal="center"/>
    </xf>
    <xf numFmtId="166" fontId="2" fillId="0" borderId="1" xfId="1" applyNumberFormat="1" applyFont="1" applyFill="1" applyBorder="1" applyAlignment="1">
      <alignment horizontal="center"/>
    </xf>
    <xf numFmtId="166" fontId="2" fillId="5" borderId="2" xfId="1" applyNumberFormat="1" applyFont="1" applyFill="1" applyBorder="1" applyAlignment="1">
      <alignment horizontal="center"/>
    </xf>
    <xf numFmtId="166" fontId="2" fillId="0" borderId="2" xfId="1" applyNumberFormat="1" applyFont="1" applyFill="1" applyBorder="1" applyAlignment="1">
      <alignment horizontal="center"/>
    </xf>
    <xf numFmtId="166" fontId="1" fillId="5" borderId="3" xfId="1" applyNumberFormat="1" applyFont="1" applyFill="1" applyBorder="1" applyAlignment="1"/>
    <xf numFmtId="166" fontId="1" fillId="0" borderId="3" xfId="1" applyNumberFormat="1" applyFont="1" applyFill="1" applyBorder="1" applyAlignment="1"/>
    <xf numFmtId="166" fontId="2" fillId="5" borderId="3" xfId="1" applyNumberFormat="1" applyFont="1" applyFill="1" applyBorder="1" applyAlignment="1"/>
    <xf numFmtId="166" fontId="2" fillId="0" borderId="3" xfId="1" applyNumberFormat="1" applyFont="1" applyFill="1" applyBorder="1" applyAlignment="1"/>
    <xf numFmtId="166" fontId="1" fillId="5" borderId="4" xfId="1" applyNumberFormat="1" applyFont="1" applyFill="1" applyBorder="1" applyAlignment="1"/>
    <xf numFmtId="166" fontId="1" fillId="0" borderId="4" xfId="1" applyNumberFormat="1" applyFont="1" applyFill="1" applyBorder="1" applyAlignment="1"/>
    <xf numFmtId="166" fontId="1" fillId="5" borderId="1" xfId="1" applyNumberFormat="1" applyFont="1" applyFill="1" applyBorder="1" applyAlignment="1"/>
    <xf numFmtId="166" fontId="1" fillId="0" borderId="1" xfId="1" applyNumberFormat="1" applyFont="1" applyFill="1" applyBorder="1" applyAlignment="1"/>
    <xf numFmtId="166" fontId="1" fillId="5" borderId="2" xfId="1" applyNumberFormat="1" applyFont="1" applyFill="1" applyBorder="1" applyAlignment="1"/>
    <xf numFmtId="166" fontId="1" fillId="0" borderId="2" xfId="1" applyNumberFormat="1" applyFont="1" applyFill="1" applyBorder="1" applyAlignment="1"/>
    <xf numFmtId="166" fontId="2" fillId="5" borderId="4" xfId="1" applyNumberFormat="1" applyFont="1" applyFill="1" applyBorder="1" applyAlignment="1"/>
    <xf numFmtId="166" fontId="2" fillId="0" borderId="4" xfId="1" applyNumberFormat="1" applyFont="1" applyFill="1" applyBorder="1" applyAlignment="1"/>
    <xf numFmtId="166" fontId="1" fillId="5" borderId="23" xfId="1" applyNumberFormat="1" applyFont="1" applyFill="1" applyBorder="1" applyAlignment="1"/>
    <xf numFmtId="166" fontId="1" fillId="0" borderId="23" xfId="1" applyNumberFormat="1" applyFont="1" applyFill="1" applyBorder="1" applyAlignment="1"/>
    <xf numFmtId="166" fontId="1" fillId="5" borderId="24" xfId="1" applyNumberFormat="1" applyFont="1" applyFill="1" applyBorder="1" applyAlignment="1"/>
    <xf numFmtId="166" fontId="1" fillId="0" borderId="24" xfId="1" applyNumberFormat="1" applyFont="1" applyFill="1" applyBorder="1" applyAlignment="1"/>
    <xf numFmtId="166" fontId="0" fillId="5" borderId="0" xfId="1" applyNumberFormat="1" applyFont="1" applyFill="1" applyAlignment="1">
      <alignment vertical="top" wrapText="1"/>
    </xf>
    <xf numFmtId="166" fontId="0" fillId="0" borderId="0" xfId="1" applyNumberFormat="1" applyFont="1" applyFill="1" applyAlignment="1">
      <alignment vertical="top" wrapText="1"/>
    </xf>
    <xf numFmtId="0" fontId="4" fillId="5" borderId="9" xfId="0" applyNumberFormat="1" applyFont="1" applyFill="1" applyBorder="1" applyAlignment="1">
      <alignment horizontal="center" vertical="top" wrapText="1"/>
    </xf>
    <xf numFmtId="164" fontId="0" fillId="5" borderId="6" xfId="1" applyFont="1" applyFill="1" applyBorder="1" applyAlignment="1">
      <alignment horizontal="center" vertical="top" wrapText="1"/>
    </xf>
    <xf numFmtId="164" fontId="4" fillId="5" borderId="9" xfId="1" applyFont="1" applyFill="1" applyBorder="1" applyAlignment="1">
      <alignment horizontal="center" vertical="top" wrapText="1"/>
    </xf>
    <xf numFmtId="166" fontId="2" fillId="4" borderId="1" xfId="1" applyNumberFormat="1" applyFont="1" applyFill="1" applyBorder="1" applyAlignment="1">
      <alignment horizontal="center"/>
    </xf>
    <xf numFmtId="166" fontId="2" fillId="4" borderId="2" xfId="1" applyNumberFormat="1" applyFont="1" applyFill="1" applyBorder="1" applyAlignment="1">
      <alignment horizontal="center"/>
    </xf>
    <xf numFmtId="166" fontId="1" fillId="4" borderId="3" xfId="1" applyNumberFormat="1" applyFont="1" applyFill="1" applyBorder="1" applyAlignment="1"/>
    <xf numFmtId="166" fontId="2" fillId="4" borderId="3" xfId="1" applyNumberFormat="1" applyFont="1" applyFill="1" applyBorder="1" applyAlignment="1"/>
    <xf numFmtId="166" fontId="1" fillId="4" borderId="4" xfId="1" applyNumberFormat="1" applyFont="1" applyFill="1" applyBorder="1" applyAlignment="1"/>
    <xf numFmtId="166" fontId="1" fillId="4" borderId="1" xfId="1" applyNumberFormat="1" applyFont="1" applyFill="1" applyBorder="1" applyAlignment="1"/>
    <xf numFmtId="166" fontId="1" fillId="4" borderId="2" xfId="1" applyNumberFormat="1" applyFont="1" applyFill="1" applyBorder="1" applyAlignment="1"/>
    <xf numFmtId="166" fontId="2" fillId="4" borderId="4" xfId="1" applyNumberFormat="1" applyFont="1" applyFill="1" applyBorder="1" applyAlignment="1"/>
    <xf numFmtId="166" fontId="1" fillId="4" borderId="23" xfId="1" applyNumberFormat="1" applyFont="1" applyFill="1" applyBorder="1" applyAlignment="1"/>
    <xf numFmtId="166" fontId="1" fillId="4" borderId="24" xfId="1" applyNumberFormat="1" applyFont="1" applyFill="1" applyBorder="1" applyAlignment="1"/>
    <xf numFmtId="166" fontId="0" fillId="4" borderId="0" xfId="1" applyNumberFormat="1" applyFont="1" applyFill="1" applyAlignment="1">
      <alignment vertical="top" wrapText="1"/>
    </xf>
    <xf numFmtId="17" fontId="0" fillId="0" borderId="0" xfId="0" applyNumberFormat="1">
      <alignment vertical="top" wrapText="1"/>
    </xf>
    <xf numFmtId="164" fontId="4" fillId="0" borderId="0" xfId="1" applyFont="1" applyAlignment="1">
      <alignment vertical="top" wrapText="1"/>
    </xf>
  </cellXfs>
  <cellStyles count="4">
    <cellStyle name="Comma" xfId="1" builtinId="3"/>
    <cellStyle name="Normal" xfId="0" builtinId="0"/>
    <cellStyle name="Normal 2" xfId="3" xr:uid="{E921CEDA-051C-4997-B3AE-B0CD9E79F7B1}"/>
    <cellStyle name="Percent" xfId="2" builtinId="5"/>
  </cellStyles>
  <dxfs count="14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1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Proposed Budget 26 vs Approved Budget 25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3196229053233019"/>
          <c:y val="0.10149812734082397"/>
          <c:w val="0.81001366188732238"/>
          <c:h val="0.700263941726385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Summary!$B$5</c:f>
              <c:strCache>
                <c:ptCount val="1"/>
                <c:pt idx="0">
                  <c:v>Proposed Budget26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Summary!$A$6:$A$7</c:f>
              <c:strCache>
                <c:ptCount val="2"/>
                <c:pt idx="0">
                  <c:v>Revenues</c:v>
                </c:pt>
                <c:pt idx="1">
                  <c:v>Expenses</c:v>
                </c:pt>
              </c:strCache>
            </c:strRef>
          </c:cat>
          <c:val>
            <c:numRef>
              <c:f>Summary!$B$6:$B$7</c:f>
              <c:numCache>
                <c:formatCode>_(* #,##0.00_);_(* \(#,##0.00\);_(* "-"??_);_(@_)</c:formatCode>
                <c:ptCount val="2"/>
                <c:pt idx="0">
                  <c:v>4365855.8015999999</c:v>
                </c:pt>
                <c:pt idx="1">
                  <c:v>4331377.0631510671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4E-42C5-8D6D-A6B6688D8AC3}"/>
            </c:ext>
          </c:extLst>
        </c:ser>
        <c:ser>
          <c:idx val="1"/>
          <c:order val="1"/>
          <c:tx>
            <c:strRef>
              <c:f>Summary!$C$5</c:f>
              <c:strCache>
                <c:ptCount val="1"/>
                <c:pt idx="0">
                  <c:v>Approved Budget25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Summary!$A$6:$A$7</c:f>
              <c:strCache>
                <c:ptCount val="2"/>
                <c:pt idx="0">
                  <c:v>Revenues</c:v>
                </c:pt>
                <c:pt idx="1">
                  <c:v>Expenses</c:v>
                </c:pt>
              </c:strCache>
            </c:strRef>
          </c:cat>
          <c:val>
            <c:numRef>
              <c:f>Summary!$C$6:$C$7</c:f>
              <c:numCache>
                <c:formatCode>_(* #,##0.00_);_(* \(#,##0.00\);_(* "-"??_);_(@_)</c:formatCode>
                <c:ptCount val="2"/>
                <c:pt idx="0">
                  <c:v>4199958.8350000009</c:v>
                </c:pt>
                <c:pt idx="1">
                  <c:v>4217776.0828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4E-42C5-8D6D-A6B6688D8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916826335"/>
        <c:axId val="1916821759"/>
      </c:barChart>
      <c:lineChart>
        <c:grouping val="standard"/>
        <c:varyColors val="0"/>
        <c:ser>
          <c:idx val="2"/>
          <c:order val="2"/>
          <c:tx>
            <c:strRef>
              <c:f>Summary!$E$5</c:f>
              <c:strCache>
                <c:ptCount val="1"/>
                <c:pt idx="0">
                  <c:v>Vs. Appr Bud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Summary!$A$6:$A$7</c:f>
              <c:strCache>
                <c:ptCount val="2"/>
                <c:pt idx="0">
                  <c:v>Revenues</c:v>
                </c:pt>
                <c:pt idx="1">
                  <c:v>Expenses</c:v>
                </c:pt>
              </c:strCache>
            </c:strRef>
          </c:cat>
          <c:val>
            <c:numRef>
              <c:f>Summary!$E$6:$E$7</c:f>
              <c:numCache>
                <c:formatCode>0%</c:formatCode>
                <c:ptCount val="2"/>
                <c:pt idx="0">
                  <c:v>-3.9499664905644001E-2</c:v>
                </c:pt>
                <c:pt idx="1">
                  <c:v>-2.6933857587729586E-2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04E-42C5-8D6D-A6B6688D8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6810111"/>
        <c:axId val="1916835071"/>
      </c:lineChart>
      <c:catAx>
        <c:axId val="191682633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6821759"/>
        <c:crosses val="autoZero"/>
        <c:auto val="1"/>
        <c:lblAlgn val="ctr"/>
        <c:lblOffset val="100"/>
        <c:noMultiLvlLbl val="0"/>
      </c:catAx>
      <c:valAx>
        <c:axId val="1916821759"/>
        <c:scaling>
          <c:orientation val="minMax"/>
          <c:max val="40000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* #,##0.00_);_(* \(#,##0.00\);_(* &quot;-&quot;??_);_(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6826335"/>
        <c:crosses val="autoZero"/>
        <c:crossBetween val="between"/>
      </c:valAx>
      <c:valAx>
        <c:axId val="1916835071"/>
        <c:scaling>
          <c:orientation val="minMax"/>
        </c:scaling>
        <c:delete val="0"/>
        <c:axPos val="r"/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16810111"/>
        <c:crosses val="max"/>
        <c:crossBetween val="between"/>
      </c:valAx>
      <c:catAx>
        <c:axId val="1916810111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916835071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16</xdr:row>
      <xdr:rowOff>0</xdr:rowOff>
    </xdr:from>
    <xdr:to>
      <xdr:col>4</xdr:col>
      <xdr:colOff>920750</xdr:colOff>
      <xdr:row>36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CDBAB7F-D0F5-274B-10B8-FBC0C60EB88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5400" dir="5400000" rotWithShape="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5400" dir="5400000" rotWithShape="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7F582-1CAB-4953-BF84-F38A9F7F1DC6}">
  <dimension ref="A1:E34"/>
  <sheetViews>
    <sheetView view="pageBreakPreview" zoomScale="70" zoomScaleNormal="100" zoomScaleSheetLayoutView="70" workbookViewId="0">
      <selection activeCell="B6" sqref="B6"/>
    </sheetView>
  </sheetViews>
  <sheetFormatPr defaultRowHeight="13.2" x14ac:dyDescent="0.25"/>
  <cols>
    <col min="1" max="1" width="59.5546875" customWidth="1"/>
    <col min="2" max="4" width="32.109375" customWidth="1"/>
    <col min="5" max="5" width="14.6640625" customWidth="1"/>
  </cols>
  <sheetData>
    <row r="1" spans="1:5" ht="24.6" x14ac:dyDescent="0.25">
      <c r="A1" s="70" t="s">
        <v>0</v>
      </c>
      <c r="B1" s="11"/>
      <c r="C1" s="11"/>
      <c r="D1" s="11"/>
      <c r="E1" s="11"/>
    </row>
    <row r="2" spans="1:5" ht="24.6" x14ac:dyDescent="0.25">
      <c r="A2" s="71" t="s">
        <v>140</v>
      </c>
      <c r="B2" s="11"/>
      <c r="C2" s="11"/>
      <c r="D2" s="11"/>
      <c r="E2" s="11"/>
    </row>
    <row r="3" spans="1:5" ht="24.6" x14ac:dyDescent="0.25">
      <c r="A3" s="71"/>
      <c r="B3" s="11"/>
      <c r="C3" s="11"/>
      <c r="D3" s="11"/>
      <c r="E3" s="11"/>
    </row>
    <row r="4" spans="1:5" ht="13.8" thickBot="1" x14ac:dyDescent="0.3">
      <c r="A4" s="37"/>
      <c r="B4" s="11"/>
      <c r="C4" s="11"/>
      <c r="D4" s="11"/>
      <c r="E4" s="11"/>
    </row>
    <row r="5" spans="1:5" ht="74.400000000000006" thickBot="1" x14ac:dyDescent="0.3">
      <c r="A5" s="59" t="s">
        <v>1</v>
      </c>
      <c r="B5" s="60" t="s">
        <v>142</v>
      </c>
      <c r="C5" s="61" t="s">
        <v>141</v>
      </c>
      <c r="D5" s="61" t="s">
        <v>163</v>
      </c>
      <c r="E5" s="62" t="s">
        <v>2</v>
      </c>
    </row>
    <row r="6" spans="1:5" ht="24.6" x14ac:dyDescent="0.25">
      <c r="A6" s="63" t="s">
        <v>3</v>
      </c>
      <c r="B6" s="64">
        <f>'Consolidated v4'!B4</f>
        <v>4365855.8015999999</v>
      </c>
      <c r="C6" s="65">
        <f>'Consolidated v4'!C4</f>
        <v>4199958.8350000009</v>
      </c>
      <c r="D6" s="65">
        <f>'Consolidated v4'!D4</f>
        <v>4113566.8559999992</v>
      </c>
      <c r="E6" s="66">
        <f>(C6-B6)/C6</f>
        <v>-3.9499664905644001E-2</v>
      </c>
    </row>
    <row r="7" spans="1:5" ht="25.2" thickBot="1" x14ac:dyDescent="0.3">
      <c r="A7" s="63" t="s">
        <v>4</v>
      </c>
      <c r="B7" s="64">
        <f>'Consolidated v4'!B5</f>
        <v>4331377.0631510671</v>
      </c>
      <c r="C7" s="65">
        <f>'Consolidated v4'!C5</f>
        <v>4217776.0828</v>
      </c>
      <c r="D7" s="65">
        <f>'Consolidated v4'!D5</f>
        <v>4387575.9839999992</v>
      </c>
      <c r="E7" s="66">
        <f>(C7-B7)/C7</f>
        <v>-2.6933857587729586E-2</v>
      </c>
    </row>
    <row r="8" spans="1:5" ht="25.2" thickBot="1" x14ac:dyDescent="0.3">
      <c r="A8" s="59" t="s">
        <v>5</v>
      </c>
      <c r="B8" s="67">
        <f>B6-B7</f>
        <v>34478.738448932767</v>
      </c>
      <c r="C8" s="68">
        <f>C6-C7</f>
        <v>-17817.247799999081</v>
      </c>
      <c r="D8" s="68">
        <f>D6-D7</f>
        <v>-274009.12800000003</v>
      </c>
      <c r="E8" s="69"/>
    </row>
    <row r="9" spans="1:5" s="58" customFormat="1" x14ac:dyDescent="0.25">
      <c r="A9" s="55"/>
      <c r="B9" s="56"/>
      <c r="C9" s="56"/>
      <c r="D9" s="56"/>
      <c r="E9" s="57"/>
    </row>
    <row r="10" spans="1:5" s="58" customFormat="1" x14ac:dyDescent="0.25">
      <c r="A10" s="55"/>
      <c r="B10" s="56"/>
      <c r="C10" s="56"/>
      <c r="D10" s="56"/>
      <c r="E10" s="57"/>
    </row>
    <row r="11" spans="1:5" s="58" customFormat="1" x14ac:dyDescent="0.25">
      <c r="A11" s="55"/>
      <c r="B11" s="56"/>
      <c r="C11" s="56"/>
      <c r="D11" s="56"/>
      <c r="E11" s="57"/>
    </row>
    <row r="12" spans="1:5" s="58" customFormat="1" x14ac:dyDescent="0.25">
      <c r="A12" s="55"/>
      <c r="B12" s="56"/>
      <c r="C12" s="56"/>
      <c r="D12" s="56"/>
      <c r="E12" s="57"/>
    </row>
    <row r="13" spans="1:5" s="58" customFormat="1" x14ac:dyDescent="0.25">
      <c r="A13" s="55"/>
      <c r="B13" s="56"/>
      <c r="C13" s="56"/>
      <c r="D13" s="56"/>
      <c r="E13" s="57"/>
    </row>
    <row r="14" spans="1:5" s="58" customFormat="1" x14ac:dyDescent="0.25">
      <c r="A14" s="55"/>
      <c r="B14" s="56"/>
      <c r="C14" s="56"/>
      <c r="D14" s="56"/>
      <c r="E14" s="57"/>
    </row>
    <row r="15" spans="1:5" s="58" customFormat="1" x14ac:dyDescent="0.25">
      <c r="A15" s="55"/>
      <c r="B15" s="56"/>
      <c r="C15" s="56"/>
      <c r="D15" s="56"/>
      <c r="E15" s="57"/>
    </row>
    <row r="16" spans="1:5" s="58" customFormat="1" x14ac:dyDescent="0.25">
      <c r="A16" s="55"/>
      <c r="B16" s="56"/>
      <c r="C16" s="56"/>
      <c r="D16" s="56"/>
      <c r="E16" s="57"/>
    </row>
    <row r="17" spans="1:5" s="58" customFormat="1" x14ac:dyDescent="0.25">
      <c r="A17" s="55"/>
      <c r="B17" s="56"/>
      <c r="C17" s="56"/>
      <c r="D17" s="56"/>
      <c r="E17" s="57"/>
    </row>
    <row r="18" spans="1:5" s="58" customFormat="1" x14ac:dyDescent="0.25">
      <c r="A18" s="55"/>
      <c r="B18" s="56"/>
      <c r="C18" s="56"/>
      <c r="D18" s="56"/>
      <c r="E18" s="57"/>
    </row>
    <row r="19" spans="1:5" s="58" customFormat="1" x14ac:dyDescent="0.25">
      <c r="A19" s="55"/>
      <c r="B19" s="56"/>
      <c r="C19" s="56"/>
      <c r="D19" s="56"/>
      <c r="E19" s="57"/>
    </row>
    <row r="20" spans="1:5" s="58" customFormat="1" x14ac:dyDescent="0.25">
      <c r="A20" s="55"/>
      <c r="B20" s="56"/>
      <c r="C20" s="56"/>
      <c r="D20" s="56"/>
      <c r="E20" s="57"/>
    </row>
    <row r="21" spans="1:5" s="58" customFormat="1" x14ac:dyDescent="0.25">
      <c r="A21" s="55"/>
      <c r="B21" s="56"/>
      <c r="C21" s="56"/>
      <c r="D21" s="56"/>
      <c r="E21" s="57"/>
    </row>
    <row r="22" spans="1:5" s="58" customFormat="1" x14ac:dyDescent="0.25">
      <c r="A22" s="55"/>
      <c r="B22" s="56"/>
      <c r="C22" s="56"/>
      <c r="D22" s="56"/>
      <c r="E22" s="57"/>
    </row>
    <row r="23" spans="1:5" s="58" customFormat="1" x14ac:dyDescent="0.25">
      <c r="A23" s="55"/>
      <c r="B23" s="56"/>
      <c r="C23" s="56"/>
      <c r="D23" s="56"/>
      <c r="E23" s="57"/>
    </row>
    <row r="24" spans="1:5" s="58" customFormat="1" x14ac:dyDescent="0.25">
      <c r="A24" s="55"/>
      <c r="B24" s="56"/>
      <c r="C24" s="56"/>
      <c r="D24" s="56"/>
      <c r="E24" s="57"/>
    </row>
    <row r="25" spans="1:5" s="58" customFormat="1" x14ac:dyDescent="0.25">
      <c r="A25" s="55"/>
      <c r="B25" s="56"/>
      <c r="C25" s="56"/>
      <c r="D25" s="56"/>
      <c r="E25" s="57"/>
    </row>
    <row r="26" spans="1:5" s="58" customFormat="1" x14ac:dyDescent="0.25">
      <c r="A26" s="55"/>
      <c r="B26" s="56"/>
      <c r="C26" s="56"/>
      <c r="D26" s="56"/>
      <c r="E26" s="57"/>
    </row>
    <row r="27" spans="1:5" s="58" customFormat="1" x14ac:dyDescent="0.25">
      <c r="A27" s="55"/>
      <c r="B27" s="56"/>
      <c r="C27" s="56"/>
      <c r="D27" s="56"/>
      <c r="E27" s="57"/>
    </row>
    <row r="28" spans="1:5" s="58" customFormat="1" x14ac:dyDescent="0.25">
      <c r="A28" s="55"/>
      <c r="B28" s="56"/>
      <c r="C28" s="56"/>
      <c r="D28" s="56"/>
      <c r="E28" s="57"/>
    </row>
    <row r="29" spans="1:5" s="58" customFormat="1" x14ac:dyDescent="0.25">
      <c r="A29" s="55"/>
      <c r="B29" s="56"/>
      <c r="C29" s="56"/>
      <c r="D29" s="56"/>
      <c r="E29" s="57"/>
    </row>
    <row r="30" spans="1:5" s="58" customFormat="1" x14ac:dyDescent="0.25">
      <c r="A30" s="55"/>
      <c r="B30" s="56"/>
      <c r="C30" s="56"/>
      <c r="D30" s="56"/>
      <c r="E30" s="57"/>
    </row>
    <row r="31" spans="1:5" s="58" customFormat="1" x14ac:dyDescent="0.25">
      <c r="A31" s="55"/>
      <c r="B31" s="56"/>
      <c r="C31" s="56"/>
      <c r="D31" s="56"/>
      <c r="E31" s="57"/>
    </row>
    <row r="32" spans="1:5" s="58" customFormat="1" x14ac:dyDescent="0.25">
      <c r="A32" s="55"/>
      <c r="B32" s="56"/>
      <c r="C32" s="56"/>
      <c r="D32" s="56"/>
      <c r="E32" s="57"/>
    </row>
    <row r="33" spans="1:5" s="58" customFormat="1" x14ac:dyDescent="0.25">
      <c r="A33" s="55"/>
      <c r="B33" s="56"/>
      <c r="C33" s="56"/>
      <c r="D33" s="56"/>
      <c r="E33" s="57"/>
    </row>
    <row r="34" spans="1:5" s="58" customFormat="1" x14ac:dyDescent="0.25">
      <c r="A34" s="55"/>
      <c r="B34" s="56"/>
      <c r="C34" s="56"/>
      <c r="D34" s="56"/>
      <c r="E34" s="57"/>
    </row>
  </sheetData>
  <pageMargins left="0.25" right="0.25" top="0.75" bottom="0.75" header="0.3" footer="0.3"/>
  <pageSetup scale="61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8F391F-8CBA-4C3D-A3B0-EDC4B0EAA625}">
  <dimension ref="B2:E24"/>
  <sheetViews>
    <sheetView workbookViewId="0">
      <selection activeCell="D24" sqref="D24"/>
    </sheetView>
  </sheetViews>
  <sheetFormatPr defaultRowHeight="13.2" x14ac:dyDescent="0.25"/>
  <cols>
    <col min="1" max="1" width="12.33203125" bestFit="1" customWidth="1"/>
    <col min="2" max="2" width="39" customWidth="1"/>
    <col min="3" max="4" width="17.5546875" customWidth="1"/>
    <col min="5" max="173" width="12.33203125" bestFit="1" customWidth="1"/>
    <col min="174" max="174" width="6" bestFit="1" customWidth="1"/>
  </cols>
  <sheetData>
    <row r="2" spans="2:5" ht="13.8" thickBot="1" x14ac:dyDescent="0.3"/>
    <row r="3" spans="2:5" ht="28.2" thickBot="1" x14ac:dyDescent="0.3">
      <c r="B3" s="77" t="s">
        <v>6</v>
      </c>
      <c r="C3" s="79" t="s">
        <v>149</v>
      </c>
      <c r="D3" s="78" t="s">
        <v>150</v>
      </c>
      <c r="E3" s="72" t="s">
        <v>7</v>
      </c>
    </row>
    <row r="4" spans="2:5" ht="13.8" x14ac:dyDescent="0.25">
      <c r="B4" s="73" t="s">
        <v>8</v>
      </c>
      <c r="C4" s="76">
        <v>1334161.2815999999</v>
      </c>
      <c r="D4" s="74">
        <v>1389751.335</v>
      </c>
      <c r="E4" s="75">
        <f t="shared" ref="E4:E23" si="0">C4-D4</f>
        <v>-55590.053400000092</v>
      </c>
    </row>
    <row r="5" spans="2:5" ht="13.8" x14ac:dyDescent="0.25">
      <c r="B5" s="73" t="s">
        <v>9</v>
      </c>
      <c r="C5" s="76">
        <v>1278224</v>
      </c>
      <c r="D5" s="74">
        <v>1150896</v>
      </c>
      <c r="E5" s="75">
        <f t="shared" si="0"/>
        <v>127328</v>
      </c>
    </row>
    <row r="6" spans="2:5" ht="13.8" x14ac:dyDescent="0.25">
      <c r="B6" s="73" t="s">
        <v>10</v>
      </c>
      <c r="C6" s="76">
        <v>886086</v>
      </c>
      <c r="D6" s="74">
        <v>886086</v>
      </c>
      <c r="E6" s="75">
        <f t="shared" si="0"/>
        <v>0</v>
      </c>
    </row>
    <row r="7" spans="2:5" ht="13.8" x14ac:dyDescent="0.25">
      <c r="B7" s="73" t="s">
        <v>11</v>
      </c>
      <c r="C7" s="76">
        <v>354976.5</v>
      </c>
      <c r="D7" s="74">
        <v>354976.5</v>
      </c>
      <c r="E7" s="75">
        <f t="shared" si="0"/>
        <v>0</v>
      </c>
    </row>
    <row r="8" spans="2:5" ht="13.8" x14ac:dyDescent="0.25">
      <c r="B8" s="73" t="s">
        <v>12</v>
      </c>
      <c r="C8" s="76">
        <v>118052</v>
      </c>
      <c r="D8" s="74">
        <v>126949</v>
      </c>
      <c r="E8" s="75">
        <f t="shared" si="0"/>
        <v>-8897</v>
      </c>
    </row>
    <row r="9" spans="2:5" ht="13.8" x14ac:dyDescent="0.25">
      <c r="B9" s="73" t="s">
        <v>13</v>
      </c>
      <c r="C9" s="76">
        <v>44000</v>
      </c>
      <c r="D9" s="74">
        <v>90000</v>
      </c>
      <c r="E9" s="75">
        <f t="shared" si="0"/>
        <v>-46000</v>
      </c>
    </row>
    <row r="10" spans="2:5" ht="13.8" x14ac:dyDescent="0.25">
      <c r="B10" s="73" t="s">
        <v>14</v>
      </c>
      <c r="C10" s="76">
        <v>35000</v>
      </c>
      <c r="D10" s="74">
        <v>35000</v>
      </c>
      <c r="E10" s="75">
        <f t="shared" si="0"/>
        <v>0</v>
      </c>
    </row>
    <row r="11" spans="2:5" ht="13.8" x14ac:dyDescent="0.25">
      <c r="B11" s="73" t="s">
        <v>16</v>
      </c>
      <c r="C11" s="76">
        <v>30000</v>
      </c>
      <c r="D11" s="74">
        <v>30000</v>
      </c>
      <c r="E11" s="75">
        <f t="shared" si="0"/>
        <v>0</v>
      </c>
    </row>
    <row r="12" spans="2:5" ht="13.8" x14ac:dyDescent="0.25">
      <c r="B12" s="73" t="s">
        <v>15</v>
      </c>
      <c r="C12" s="76">
        <v>30000</v>
      </c>
      <c r="D12" s="74">
        <v>30000</v>
      </c>
      <c r="E12" s="75">
        <f t="shared" si="0"/>
        <v>0</v>
      </c>
    </row>
    <row r="13" spans="2:5" ht="13.8" x14ac:dyDescent="0.25">
      <c r="B13" s="73" t="s">
        <v>17</v>
      </c>
      <c r="C13" s="76">
        <v>25000</v>
      </c>
      <c r="D13" s="74">
        <v>25000</v>
      </c>
      <c r="E13" s="75">
        <f t="shared" si="0"/>
        <v>0</v>
      </c>
    </row>
    <row r="14" spans="2:5" ht="13.8" x14ac:dyDescent="0.25">
      <c r="B14" s="73" t="s">
        <v>21</v>
      </c>
      <c r="C14" s="76">
        <v>21000</v>
      </c>
      <c r="D14" s="74">
        <v>14000</v>
      </c>
      <c r="E14" s="75">
        <f t="shared" si="0"/>
        <v>7000</v>
      </c>
    </row>
    <row r="15" spans="2:5" ht="13.8" x14ac:dyDescent="0.25">
      <c r="B15" s="73" t="s">
        <v>19</v>
      </c>
      <c r="C15" s="76">
        <v>15000</v>
      </c>
      <c r="D15" s="74">
        <v>15000</v>
      </c>
      <c r="E15" s="75">
        <f t="shared" si="0"/>
        <v>0</v>
      </c>
    </row>
    <row r="16" spans="2:5" ht="13.8" x14ac:dyDescent="0.25">
      <c r="B16" s="73" t="s">
        <v>20</v>
      </c>
      <c r="C16" s="76">
        <v>15000</v>
      </c>
      <c r="D16" s="74">
        <v>15000</v>
      </c>
      <c r="E16" s="75">
        <f t="shared" si="0"/>
        <v>0</v>
      </c>
    </row>
    <row r="17" spans="2:5" ht="13.8" x14ac:dyDescent="0.25">
      <c r="B17" s="73" t="s">
        <v>18</v>
      </c>
      <c r="C17" s="76">
        <v>15000</v>
      </c>
      <c r="D17" s="74">
        <v>15000</v>
      </c>
      <c r="E17" s="75">
        <f t="shared" si="0"/>
        <v>0</v>
      </c>
    </row>
    <row r="18" spans="2:5" ht="13.8" x14ac:dyDescent="0.25">
      <c r="B18" s="73" t="s">
        <v>22</v>
      </c>
      <c r="C18" s="76">
        <v>10000</v>
      </c>
      <c r="D18" s="74">
        <v>10000</v>
      </c>
      <c r="E18" s="75">
        <f t="shared" si="0"/>
        <v>0</v>
      </c>
    </row>
    <row r="19" spans="2:5" ht="13.8" x14ac:dyDescent="0.25">
      <c r="B19" s="73" t="s">
        <v>23</v>
      </c>
      <c r="C19" s="76">
        <v>4800</v>
      </c>
      <c r="D19" s="74">
        <v>4800</v>
      </c>
      <c r="E19" s="75">
        <f t="shared" si="0"/>
        <v>0</v>
      </c>
    </row>
    <row r="20" spans="2:5" ht="13.8" x14ac:dyDescent="0.25">
      <c r="B20" s="73" t="s">
        <v>24</v>
      </c>
      <c r="C20" s="76">
        <v>2500</v>
      </c>
      <c r="D20" s="74">
        <v>2500</v>
      </c>
      <c r="E20" s="75">
        <f t="shared" si="0"/>
        <v>0</v>
      </c>
    </row>
    <row r="21" spans="2:5" ht="13.8" x14ac:dyDescent="0.25">
      <c r="B21" s="73" t="s">
        <v>25</v>
      </c>
      <c r="C21" s="76">
        <v>2000</v>
      </c>
      <c r="D21" s="74">
        <v>2000</v>
      </c>
      <c r="E21" s="75">
        <f t="shared" si="0"/>
        <v>0</v>
      </c>
    </row>
    <row r="22" spans="2:5" ht="13.8" x14ac:dyDescent="0.25">
      <c r="B22" s="73" t="s">
        <v>27</v>
      </c>
      <c r="C22" s="76">
        <v>1500</v>
      </c>
      <c r="D22" s="74">
        <v>1500</v>
      </c>
      <c r="E22" s="75">
        <f t="shared" si="0"/>
        <v>0</v>
      </c>
    </row>
    <row r="23" spans="2:5" ht="13.8" x14ac:dyDescent="0.25">
      <c r="B23" s="73" t="s">
        <v>26</v>
      </c>
      <c r="C23" s="76">
        <v>1500</v>
      </c>
      <c r="D23" s="74">
        <v>1500</v>
      </c>
      <c r="E23" s="75">
        <f t="shared" si="0"/>
        <v>0</v>
      </c>
    </row>
    <row r="24" spans="2:5" x14ac:dyDescent="0.25">
      <c r="C24" s="13">
        <f>SUM(C4:C23)</f>
        <v>4223799.7816000003</v>
      </c>
      <c r="D24" s="13">
        <f>SUM(D4:D23)</f>
        <v>4199958.835</v>
      </c>
    </row>
  </sheetData>
  <autoFilter ref="B3:E22" xr:uid="{F88F391F-8CBA-4C3D-A3B0-EDC4B0EAA625}">
    <sortState xmlns:xlrd2="http://schemas.microsoft.com/office/spreadsheetml/2017/richdata2" ref="B4:E23">
      <sortCondition descending="1" ref="C3:C22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74223-034D-4421-AD5C-6D94AD4976C1}">
  <dimension ref="B1:I21"/>
  <sheetViews>
    <sheetView workbookViewId="0">
      <selection activeCell="C28" sqref="C28"/>
    </sheetView>
  </sheetViews>
  <sheetFormatPr defaultRowHeight="13.2" x14ac:dyDescent="0.25"/>
  <cols>
    <col min="2" max="2" width="33" customWidth="1"/>
    <col min="3" max="5" width="17.5546875" customWidth="1"/>
    <col min="8" max="8" width="12.88671875" style="12" bestFit="1" customWidth="1"/>
    <col min="9" max="9" width="8.88671875" style="12"/>
  </cols>
  <sheetData>
    <row r="1" spans="2:5" ht="28.2" thickBot="1" x14ac:dyDescent="0.3">
      <c r="B1" s="80" t="s">
        <v>4</v>
      </c>
      <c r="C1" s="79" t="s">
        <v>149</v>
      </c>
      <c r="D1" s="81" t="s">
        <v>150</v>
      </c>
      <c r="E1" s="82" t="s">
        <v>7</v>
      </c>
    </row>
    <row r="2" spans="2:5" ht="13.8" x14ac:dyDescent="0.25">
      <c r="B2" s="83" t="s">
        <v>46</v>
      </c>
      <c r="C2" s="76">
        <v>2354540.52</v>
      </c>
      <c r="D2" s="84">
        <v>2275441.42</v>
      </c>
      <c r="E2" s="85">
        <f>C2-D2</f>
        <v>79099.100000000093</v>
      </c>
    </row>
    <row r="3" spans="2:5" ht="13.8" x14ac:dyDescent="0.25">
      <c r="B3" s="83" t="s">
        <v>97</v>
      </c>
      <c r="C3" s="76">
        <v>950825.91955200012</v>
      </c>
      <c r="D3" s="84">
        <v>936067.51760000002</v>
      </c>
      <c r="E3" s="85">
        <f t="shared" ref="E3:E17" si="0">C3-D3</f>
        <v>14758.401952000102</v>
      </c>
    </row>
    <row r="4" spans="2:5" ht="13.8" x14ac:dyDescent="0.25">
      <c r="B4" s="83" t="s">
        <v>28</v>
      </c>
      <c r="C4" s="76">
        <v>627662.99731200014</v>
      </c>
      <c r="D4" s="84">
        <v>620865.77280000015</v>
      </c>
      <c r="E4" s="85">
        <f t="shared" si="0"/>
        <v>6797.2245119999861</v>
      </c>
    </row>
    <row r="5" spans="2:5" ht="13.8" x14ac:dyDescent="0.25">
      <c r="B5" s="83" t="s">
        <v>116</v>
      </c>
      <c r="C5" s="76">
        <v>161188.91663999998</v>
      </c>
      <c r="D5" s="84">
        <v>155609.196</v>
      </c>
      <c r="E5" s="85">
        <f t="shared" si="0"/>
        <v>5579.720639999985</v>
      </c>
    </row>
    <row r="6" spans="2:5" ht="13.8" x14ac:dyDescent="0.25">
      <c r="B6" s="83" t="s">
        <v>29</v>
      </c>
      <c r="C6" s="76">
        <v>103199.165792</v>
      </c>
      <c r="D6" s="84">
        <v>114728.22480000001</v>
      </c>
      <c r="E6" s="85">
        <f t="shared" si="0"/>
        <v>-11529.059008000011</v>
      </c>
    </row>
    <row r="7" spans="2:5" ht="13.8" x14ac:dyDescent="0.25">
      <c r="B7" s="83" t="s">
        <v>121</v>
      </c>
      <c r="C7" s="76">
        <v>38453.142</v>
      </c>
      <c r="D7" s="84">
        <v>38453.142</v>
      </c>
      <c r="E7" s="85">
        <f t="shared" si="0"/>
        <v>0</v>
      </c>
    </row>
    <row r="8" spans="2:5" ht="13.8" x14ac:dyDescent="0.25">
      <c r="B8" s="83" t="s">
        <v>30</v>
      </c>
      <c r="C8" s="76">
        <v>30606.351871999999</v>
      </c>
      <c r="D8" s="84">
        <v>29786.876800000002</v>
      </c>
      <c r="E8" s="85">
        <f t="shared" si="0"/>
        <v>819.47507199999745</v>
      </c>
    </row>
    <row r="9" spans="2:5" ht="13.8" x14ac:dyDescent="0.25">
      <c r="B9" s="83" t="s">
        <v>31</v>
      </c>
      <c r="C9" s="76">
        <v>0</v>
      </c>
      <c r="D9" s="84">
        <v>0</v>
      </c>
      <c r="E9" s="85">
        <f t="shared" si="0"/>
        <v>0</v>
      </c>
    </row>
    <row r="10" spans="2:5" ht="13.8" x14ac:dyDescent="0.25">
      <c r="B10" s="83" t="s">
        <v>87</v>
      </c>
      <c r="C10" s="76">
        <v>8000</v>
      </c>
      <c r="D10" s="84">
        <v>10000</v>
      </c>
      <c r="E10" s="85">
        <f t="shared" si="0"/>
        <v>-2000</v>
      </c>
    </row>
    <row r="11" spans="2:5" ht="13.8" x14ac:dyDescent="0.25">
      <c r="B11" s="83" t="s">
        <v>32</v>
      </c>
      <c r="C11" s="76">
        <v>5531.8463680000004</v>
      </c>
      <c r="D11" s="84">
        <v>5332.4791999999998</v>
      </c>
      <c r="E11" s="85">
        <f t="shared" si="0"/>
        <v>199.36716800000067</v>
      </c>
    </row>
    <row r="12" spans="2:5" ht="13.8" x14ac:dyDescent="0.25">
      <c r="B12" s="83" t="s">
        <v>33</v>
      </c>
      <c r="C12" s="76">
        <v>414.72</v>
      </c>
      <c r="D12" s="84">
        <v>414.72</v>
      </c>
      <c r="E12" s="85">
        <f t="shared" si="0"/>
        <v>0</v>
      </c>
    </row>
    <row r="13" spans="2:5" ht="13.8" x14ac:dyDescent="0.25">
      <c r="B13" s="83" t="s">
        <v>95</v>
      </c>
      <c r="C13" s="76">
        <v>5040.5690560000003</v>
      </c>
      <c r="D13" s="84">
        <v>4857.1063999999997</v>
      </c>
      <c r="E13" s="85">
        <f t="shared" si="0"/>
        <v>183.46265600000061</v>
      </c>
    </row>
    <row r="14" spans="2:5" ht="13.8" x14ac:dyDescent="0.25">
      <c r="B14" s="83" t="s">
        <v>115</v>
      </c>
      <c r="C14" s="76">
        <v>3500</v>
      </c>
      <c r="D14" s="84">
        <v>4000</v>
      </c>
      <c r="E14" s="85">
        <f t="shared" si="0"/>
        <v>-500</v>
      </c>
    </row>
    <row r="15" spans="2:5" ht="13.8" x14ac:dyDescent="0.25">
      <c r="B15" s="83" t="s">
        <v>86</v>
      </c>
      <c r="C15" s="76">
        <v>2067.1136000000001</v>
      </c>
      <c r="D15" s="84">
        <v>2003.5600000000002</v>
      </c>
      <c r="E15" s="85">
        <f t="shared" si="0"/>
        <v>63.55359999999996</v>
      </c>
    </row>
    <row r="16" spans="2:5" ht="13.8" x14ac:dyDescent="0.25">
      <c r="B16" s="83" t="s">
        <v>34</v>
      </c>
      <c r="C16" s="76">
        <v>0</v>
      </c>
      <c r="D16" s="84">
        <v>0</v>
      </c>
      <c r="E16" s="85">
        <f t="shared" si="0"/>
        <v>0</v>
      </c>
    </row>
    <row r="17" spans="2:5" ht="13.8" x14ac:dyDescent="0.25">
      <c r="B17" s="83" t="s">
        <v>134</v>
      </c>
      <c r="C17" s="76">
        <v>11368.91568</v>
      </c>
      <c r="D17" s="84">
        <v>15450.912</v>
      </c>
      <c r="E17" s="85">
        <f t="shared" si="0"/>
        <v>-4081.9963200000002</v>
      </c>
    </row>
    <row r="18" spans="2:5" ht="14.4" thickBot="1" x14ac:dyDescent="0.3">
      <c r="B18" s="89" t="s">
        <v>35</v>
      </c>
      <c r="C18" s="86">
        <f>SUM(C2:C17)</f>
        <v>4302400.1778719984</v>
      </c>
      <c r="D18" s="87">
        <f>SUM(D2:D17)</f>
        <v>4213010.9276000001</v>
      </c>
      <c r="E18" s="88">
        <f>SUM(E2:E17)</f>
        <v>89389.25027200015</v>
      </c>
    </row>
    <row r="21" spans="2:5" x14ac:dyDescent="0.25">
      <c r="D21" s="9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AE9AFB-6D5C-4C8D-8004-837D364DE996}">
  <dimension ref="A1:IS481"/>
  <sheetViews>
    <sheetView showGridLines="0" tabSelected="1" workbookViewId="0">
      <selection activeCell="F14" sqref="F14:F16"/>
    </sheetView>
  </sheetViews>
  <sheetFormatPr defaultColWidth="5.6640625" defaultRowHeight="12.75" customHeight="1" x14ac:dyDescent="0.25"/>
  <cols>
    <col min="1" max="1" width="45.44140625" style="11" bestFit="1" customWidth="1"/>
    <col min="2" max="2" width="10.6640625" style="46" customWidth="1"/>
    <col min="3" max="3" width="10.6640625" style="112" customWidth="1"/>
    <col min="4" max="4" width="10.6640625" style="134" customWidth="1"/>
    <col min="5" max="5" width="10.6640625" style="135" customWidth="1"/>
    <col min="6" max="6" width="29.44140625" style="11" customWidth="1"/>
    <col min="7" max="7" width="27" style="11" customWidth="1"/>
    <col min="8" max="10" width="18.5546875" style="11" bestFit="1" customWidth="1"/>
    <col min="11" max="11" width="19.44140625" style="11" bestFit="1" customWidth="1"/>
    <col min="12" max="12" width="17.44140625" style="11" bestFit="1" customWidth="1"/>
    <col min="13" max="13" width="17.33203125" style="11" bestFit="1" customWidth="1"/>
    <col min="14" max="14" width="8.5546875" style="11" bestFit="1" customWidth="1"/>
    <col min="15" max="253" width="5.6640625" style="11" customWidth="1"/>
  </cols>
  <sheetData>
    <row r="1" spans="1:13" s="11" customFormat="1" ht="13.65" customHeight="1" thickBot="1" x14ac:dyDescent="0.3">
      <c r="A1" s="28" t="s">
        <v>36</v>
      </c>
      <c r="B1" s="38" t="s">
        <v>143</v>
      </c>
      <c r="C1" s="100" t="s">
        <v>37</v>
      </c>
      <c r="D1" s="114" t="s">
        <v>160</v>
      </c>
      <c r="E1" s="115" t="s">
        <v>151</v>
      </c>
      <c r="G1" s="37" t="s">
        <v>38</v>
      </c>
    </row>
    <row r="2" spans="1:13" s="11" customFormat="1" ht="26.25" customHeight="1" thickBot="1" x14ac:dyDescent="0.3">
      <c r="A2" s="4" t="s">
        <v>39</v>
      </c>
      <c r="B2" s="38" t="s">
        <v>40</v>
      </c>
      <c r="C2" s="100" t="s">
        <v>40</v>
      </c>
      <c r="D2" s="114" t="s">
        <v>40</v>
      </c>
      <c r="E2" s="115" t="s">
        <v>152</v>
      </c>
      <c r="G2" s="19" t="s">
        <v>41</v>
      </c>
      <c r="H2" s="50" t="s">
        <v>142</v>
      </c>
      <c r="I2" s="20" t="s">
        <v>141</v>
      </c>
      <c r="J2" s="136" t="s">
        <v>162</v>
      </c>
      <c r="K2" s="21" t="s">
        <v>2</v>
      </c>
    </row>
    <row r="3" spans="1:13" s="11" customFormat="1" ht="13.65" customHeight="1" x14ac:dyDescent="0.25">
      <c r="A3" s="29"/>
      <c r="B3" s="47" t="s">
        <v>42</v>
      </c>
      <c r="C3" s="101" t="s">
        <v>42</v>
      </c>
      <c r="D3" s="116" t="s">
        <v>161</v>
      </c>
      <c r="E3" s="117" t="s">
        <v>147</v>
      </c>
      <c r="G3" s="16" t="s">
        <v>3</v>
      </c>
      <c r="H3" s="51">
        <f>B4</f>
        <v>4365855.8015999999</v>
      </c>
      <c r="I3" s="17">
        <f t="shared" ref="I3:I4" si="0">C4</f>
        <v>4199958.8350000009</v>
      </c>
      <c r="J3" s="137">
        <f>D4</f>
        <v>4113566.8559999992</v>
      </c>
      <c r="K3" s="18">
        <f>(H3-I3)/I3</f>
        <v>3.9499664905644001E-2</v>
      </c>
    </row>
    <row r="4" spans="1:13" s="11" customFormat="1" ht="13.65" customHeight="1" thickBot="1" x14ac:dyDescent="0.3">
      <c r="A4" s="5" t="s">
        <v>43</v>
      </c>
      <c r="B4" s="39">
        <f>B20+B63+B82+B101+B122+B145+B196+B215+B243+B263+B279+B312+B347+B368+B391+B408+B426+B450</f>
        <v>4365855.8015999999</v>
      </c>
      <c r="C4" s="102">
        <f>C20+C63+C82+C101+C122+C145+C196+C215+C243+C263+C279+C312+C347+C368+C391+C408+C426+C450</f>
        <v>4199958.8350000009</v>
      </c>
      <c r="D4" s="118">
        <f>D20+D63+D82+D101+D122+D145+D196+D215+D243+D263+D279+D312+D347+D368+D391+D408+D426+D450</f>
        <v>4113566.8559999992</v>
      </c>
      <c r="E4" s="119">
        <f>E20+E63+E82+E101+E122+E145+E196+E215+E243+E263+E279+E312+E347+E368+E391+E408+E426+E450</f>
        <v>3427972.38</v>
      </c>
      <c r="F4" s="12"/>
      <c r="G4" s="22" t="s">
        <v>4</v>
      </c>
      <c r="H4" s="51">
        <f t="shared" ref="H4" si="1">B5</f>
        <v>4331377.0631510671</v>
      </c>
      <c r="I4" s="17">
        <f t="shared" si="0"/>
        <v>4217776.0828</v>
      </c>
      <c r="J4" s="137">
        <f>D5</f>
        <v>4387575.9839999992</v>
      </c>
      <c r="K4" s="18">
        <f>(H4-I4)/I4</f>
        <v>2.6933857587729586E-2</v>
      </c>
    </row>
    <row r="5" spans="1:13" s="11" customFormat="1" ht="13.65" customHeight="1" thickBot="1" x14ac:dyDescent="0.3">
      <c r="A5" s="5" t="s">
        <v>44</v>
      </c>
      <c r="B5" s="39">
        <f>SUBTOTAL(9,B57,B74,B94,B116,B135,B189,B208,B234,B256,B271,B294,B341,B361,B384,B402,B419,B439,B480)</f>
        <v>4331377.0631510671</v>
      </c>
      <c r="C5" s="102">
        <f>SUBTOTAL(9,C57,C74,C94,C116,C135,C189,C208,C234,C256,C271,C294,C341,C361,C384,C402,C419,C439,C480)</f>
        <v>4217776.0828</v>
      </c>
      <c r="D5" s="118">
        <f>SUBTOTAL(9,D57,D74,D94,D116,D135,D189,D208,D234,D256,D271,D294,D341,D361,D384,D402,D419,D439,D480)</f>
        <v>4387575.9839999992</v>
      </c>
      <c r="E5" s="119">
        <f>SUBTOTAL(9,E57,E74,E94,E116,E135,E189,E208,E234,E256,E271,E294,E341,E361,E384,E402,E419,E439,E480)</f>
        <v>3656313.3200000008</v>
      </c>
      <c r="F5" s="12"/>
      <c r="G5" s="19" t="s">
        <v>5</v>
      </c>
      <c r="H5" s="52">
        <f>H3-H4</f>
        <v>34478.738448932767</v>
      </c>
      <c r="I5" s="24">
        <f>I3-I4</f>
        <v>-17817.247799999081</v>
      </c>
      <c r="J5" s="138">
        <f>J3-J4</f>
        <v>-274009.12800000003</v>
      </c>
      <c r="K5" s="18"/>
    </row>
    <row r="6" spans="1:13" s="11" customFormat="1" ht="13.5" customHeight="1" x14ac:dyDescent="0.25">
      <c r="A6" s="4" t="s">
        <v>45</v>
      </c>
      <c r="B6" s="40">
        <f t="shared" ref="B6" si="2">B4-B5</f>
        <v>34478.738448932767</v>
      </c>
      <c r="C6" s="94">
        <f>C4-C5</f>
        <v>-17817.247799999081</v>
      </c>
      <c r="D6" s="120">
        <f>D4-D5</f>
        <v>-274009.12800000003</v>
      </c>
      <c r="E6" s="121">
        <f>E4-E5</f>
        <v>-228340.94000000088</v>
      </c>
      <c r="M6" s="13"/>
    </row>
    <row r="7" spans="1:13" s="11" customFormat="1" ht="13.5" customHeight="1" x14ac:dyDescent="0.25">
      <c r="A7" s="4"/>
      <c r="B7" s="41"/>
      <c r="C7" s="103"/>
      <c r="D7" s="122"/>
      <c r="E7" s="123"/>
      <c r="L7" s="12"/>
      <c r="M7" s="15"/>
    </row>
    <row r="8" spans="1:13" s="11" customFormat="1" ht="13.65" customHeight="1" x14ac:dyDescent="0.25">
      <c r="A8" s="34" t="s">
        <v>46</v>
      </c>
      <c r="B8" s="38" t="s">
        <v>47</v>
      </c>
      <c r="C8" s="100" t="s">
        <v>47</v>
      </c>
      <c r="D8" s="114" t="s">
        <v>167</v>
      </c>
      <c r="E8" s="115" t="s">
        <v>152</v>
      </c>
      <c r="L8" s="12"/>
      <c r="M8" s="15"/>
    </row>
    <row r="9" spans="1:13" s="11" customFormat="1" ht="13.65" customHeight="1" x14ac:dyDescent="0.25">
      <c r="A9" s="35"/>
      <c r="B9" s="47" t="s">
        <v>48</v>
      </c>
      <c r="C9" s="101" t="s">
        <v>48</v>
      </c>
      <c r="D9" s="116" t="s">
        <v>148</v>
      </c>
      <c r="E9" s="117" t="s">
        <v>147</v>
      </c>
      <c r="L9" s="12"/>
      <c r="M9" s="15"/>
    </row>
    <row r="10" spans="1:13" s="11" customFormat="1" ht="13.65" customHeight="1" x14ac:dyDescent="0.25">
      <c r="A10" s="5" t="s">
        <v>49</v>
      </c>
      <c r="B10" s="143"/>
      <c r="C10" s="103"/>
      <c r="D10" s="122"/>
      <c r="E10" s="123"/>
    </row>
    <row r="11" spans="1:13" s="11" customFormat="1" ht="13.65" customHeight="1" x14ac:dyDescent="0.25">
      <c r="A11" s="5" t="s">
        <v>8</v>
      </c>
      <c r="B11" s="144">
        <v>0</v>
      </c>
      <c r="C11" s="104">
        <v>0</v>
      </c>
      <c r="D11" s="124">
        <f t="shared" ref="D11:D19" si="3">E11/10*12</f>
        <v>0</v>
      </c>
      <c r="E11" s="125"/>
    </row>
    <row r="12" spans="1:13" s="11" customFormat="1" ht="13.65" customHeight="1" x14ac:dyDescent="0.25">
      <c r="A12" s="5" t="s">
        <v>21</v>
      </c>
      <c r="B12" s="144">
        <v>17000</v>
      </c>
      <c r="C12" s="104">
        <v>10000</v>
      </c>
      <c r="D12" s="124">
        <f t="shared" si="3"/>
        <v>99370.200000000012</v>
      </c>
      <c r="E12" s="125">
        <v>82808.5</v>
      </c>
    </row>
    <row r="13" spans="1:13" s="11" customFormat="1" ht="13.65" customHeight="1" x14ac:dyDescent="0.25">
      <c r="A13" s="5" t="s">
        <v>9</v>
      </c>
      <c r="B13" s="144">
        <v>1278224</v>
      </c>
      <c r="C13" s="104">
        <v>1150896</v>
      </c>
      <c r="D13" s="124">
        <f t="shared" si="3"/>
        <v>1264649.6039999998</v>
      </c>
      <c r="E13" s="125">
        <v>1053874.67</v>
      </c>
    </row>
    <row r="14" spans="1:13" s="11" customFormat="1" ht="13.65" customHeight="1" x14ac:dyDescent="0.25">
      <c r="A14" s="5" t="s">
        <v>13</v>
      </c>
      <c r="B14" s="144">
        <v>44000</v>
      </c>
      <c r="C14" s="104">
        <v>90000</v>
      </c>
      <c r="D14" s="124">
        <f t="shared" si="3"/>
        <v>94911.828000000009</v>
      </c>
      <c r="E14" s="125">
        <v>79093.19</v>
      </c>
      <c r="F14" s="11">
        <v>2000</v>
      </c>
      <c r="G14" s="150">
        <v>43921</v>
      </c>
      <c r="H14" s="11">
        <v>1500</v>
      </c>
    </row>
    <row r="15" spans="1:13" s="11" customFormat="1" ht="13.65" customHeight="1" x14ac:dyDescent="0.25">
      <c r="A15" s="5" t="s">
        <v>50</v>
      </c>
      <c r="B15" s="144">
        <v>0</v>
      </c>
      <c r="C15" s="104">
        <v>0</v>
      </c>
      <c r="D15" s="124">
        <f t="shared" si="3"/>
        <v>0</v>
      </c>
      <c r="E15" s="125"/>
      <c r="F15" s="11">
        <v>2000</v>
      </c>
      <c r="H15" s="11">
        <v>1500</v>
      </c>
    </row>
    <row r="16" spans="1:13" s="11" customFormat="1" ht="13.65" customHeight="1" x14ac:dyDescent="0.25">
      <c r="A16" s="5" t="s">
        <v>51</v>
      </c>
      <c r="B16" s="144">
        <v>0</v>
      </c>
      <c r="C16" s="104">
        <v>0</v>
      </c>
      <c r="D16" s="124">
        <f t="shared" si="3"/>
        <v>5772</v>
      </c>
      <c r="E16" s="125">
        <v>4810</v>
      </c>
      <c r="F16" s="11">
        <v>1626</v>
      </c>
      <c r="H16" s="11">
        <v>1500</v>
      </c>
    </row>
    <row r="17" spans="1:8" s="11" customFormat="1" ht="13.65" customHeight="1" x14ac:dyDescent="0.25">
      <c r="A17" s="5" t="s">
        <v>19</v>
      </c>
      <c r="B17" s="144">
        <v>15000</v>
      </c>
      <c r="C17" s="104">
        <v>15000</v>
      </c>
      <c r="D17" s="124">
        <f t="shared" si="3"/>
        <v>18294</v>
      </c>
      <c r="E17" s="125">
        <v>15245</v>
      </c>
      <c r="H17" s="11">
        <v>2000</v>
      </c>
    </row>
    <row r="18" spans="1:8" s="11" customFormat="1" ht="13.65" customHeight="1" x14ac:dyDescent="0.25">
      <c r="A18" s="5" t="s">
        <v>10</v>
      </c>
      <c r="B18" s="144">
        <v>886086</v>
      </c>
      <c r="C18" s="104">
        <v>886086</v>
      </c>
      <c r="D18" s="124">
        <f t="shared" si="3"/>
        <v>902528.18400000001</v>
      </c>
      <c r="E18" s="125">
        <v>752106.82</v>
      </c>
      <c r="H18" s="11">
        <v>2000</v>
      </c>
    </row>
    <row r="19" spans="1:8" s="11" customFormat="1" ht="13.65" customHeight="1" x14ac:dyDescent="0.25">
      <c r="A19" s="5" t="s">
        <v>12</v>
      </c>
      <c r="B19" s="145">
        <v>114652</v>
      </c>
      <c r="C19" s="105">
        <v>123549</v>
      </c>
      <c r="D19" s="126">
        <f t="shared" si="3"/>
        <v>74292.503999999986</v>
      </c>
      <c r="E19" s="127">
        <v>61910.42</v>
      </c>
      <c r="H19" s="11">
        <v>2000</v>
      </c>
    </row>
    <row r="20" spans="1:8" s="11" customFormat="1" ht="13.65" customHeight="1" x14ac:dyDescent="0.25">
      <c r="A20" s="4" t="s">
        <v>43</v>
      </c>
      <c r="B20" s="146">
        <f>SUM(B11:B19)</f>
        <v>2354962</v>
      </c>
      <c r="C20" s="106">
        <f>SUM(C11:C19)</f>
        <v>2275531</v>
      </c>
      <c r="D20" s="128">
        <f>SUM(D11:D19)</f>
        <v>2459818.3199999998</v>
      </c>
      <c r="E20" s="128">
        <f>SUM(E11:E19)</f>
        <v>2049848.5999999996</v>
      </c>
      <c r="F20" s="26"/>
      <c r="H20" s="11">
        <v>2000</v>
      </c>
    </row>
    <row r="21" spans="1:8" s="11" customFormat="1" ht="13.65" customHeight="1" x14ac:dyDescent="0.25">
      <c r="A21" s="1"/>
      <c r="B21" s="144"/>
      <c r="C21" s="107"/>
      <c r="D21" s="124"/>
      <c r="E21" s="125"/>
      <c r="H21" s="11">
        <v>2000</v>
      </c>
    </row>
    <row r="22" spans="1:8" s="11" customFormat="1" ht="13.65" customHeight="1" x14ac:dyDescent="0.25">
      <c r="A22" s="5" t="s">
        <v>52</v>
      </c>
      <c r="B22" s="144"/>
      <c r="C22" s="107"/>
      <c r="D22" s="124"/>
      <c r="E22" s="125"/>
    </row>
    <row r="23" spans="1:8" s="11" customFormat="1" ht="13.65" customHeight="1" x14ac:dyDescent="0.25">
      <c r="A23" s="5" t="s">
        <v>53</v>
      </c>
      <c r="B23" s="144">
        <v>20000</v>
      </c>
      <c r="C23" s="107">
        <v>15000</v>
      </c>
      <c r="D23" s="124">
        <f t="shared" ref="D23:D56" si="4">E23/10*12</f>
        <v>37574.603999999992</v>
      </c>
      <c r="E23" s="125">
        <v>31312.17</v>
      </c>
      <c r="H23" s="151">
        <f>SUM(H14:H22)</f>
        <v>14500</v>
      </c>
    </row>
    <row r="24" spans="1:8" s="11" customFormat="1" ht="13.65" customHeight="1" x14ac:dyDescent="0.25">
      <c r="A24" s="5" t="s">
        <v>54</v>
      </c>
      <c r="B24" s="144">
        <v>2500</v>
      </c>
      <c r="C24" s="104">
        <v>2500</v>
      </c>
      <c r="D24" s="124">
        <f t="shared" si="4"/>
        <v>0</v>
      </c>
      <c r="E24" s="125">
        <v>0</v>
      </c>
    </row>
    <row r="25" spans="1:8" s="11" customFormat="1" ht="13.65" customHeight="1" x14ac:dyDescent="0.25">
      <c r="A25" s="5" t="s">
        <v>145</v>
      </c>
      <c r="B25" s="144">
        <v>7200</v>
      </c>
      <c r="C25" s="104">
        <v>0</v>
      </c>
      <c r="D25" s="124">
        <f t="shared" si="4"/>
        <v>7200</v>
      </c>
      <c r="E25" s="125">
        <v>6000</v>
      </c>
    </row>
    <row r="26" spans="1:8" s="11" customFormat="1" ht="13.65" customHeight="1" x14ac:dyDescent="0.25">
      <c r="A26" s="30" t="s">
        <v>55</v>
      </c>
      <c r="B26" s="144">
        <v>0</v>
      </c>
      <c r="C26" s="104">
        <v>0</v>
      </c>
      <c r="D26" s="124">
        <f t="shared" si="4"/>
        <v>0</v>
      </c>
      <c r="E26" s="125">
        <v>0</v>
      </c>
    </row>
    <row r="27" spans="1:8" s="11" customFormat="1" ht="13.65" customHeight="1" x14ac:dyDescent="0.25">
      <c r="A27" s="30" t="s">
        <v>56</v>
      </c>
      <c r="B27" s="144">
        <v>6000</v>
      </c>
      <c r="C27" s="104">
        <v>6000</v>
      </c>
      <c r="D27" s="124">
        <f t="shared" si="4"/>
        <v>0</v>
      </c>
      <c r="E27" s="125">
        <v>0</v>
      </c>
    </row>
    <row r="28" spans="1:8" s="11" customFormat="1" ht="13.65" customHeight="1" x14ac:dyDescent="0.25">
      <c r="A28" s="5" t="s">
        <v>57</v>
      </c>
      <c r="B28" s="144">
        <v>6000</v>
      </c>
      <c r="C28" s="104">
        <v>6000</v>
      </c>
      <c r="D28" s="124">
        <f t="shared" si="4"/>
        <v>6227.6039999999994</v>
      </c>
      <c r="E28" s="125">
        <v>5189.67</v>
      </c>
    </row>
    <row r="29" spans="1:8" s="11" customFormat="1" ht="13.65" customHeight="1" x14ac:dyDescent="0.25">
      <c r="A29" s="5" t="s">
        <v>58</v>
      </c>
      <c r="B29" s="144">
        <v>17000</v>
      </c>
      <c r="C29" s="104">
        <v>17000</v>
      </c>
      <c r="D29" s="124">
        <f t="shared" si="4"/>
        <v>12071.171999999999</v>
      </c>
      <c r="E29" s="125">
        <v>10059.31</v>
      </c>
    </row>
    <row r="30" spans="1:8" s="11" customFormat="1" ht="13.65" customHeight="1" x14ac:dyDescent="0.25">
      <c r="A30" s="5" t="s">
        <v>59</v>
      </c>
      <c r="B30" s="144">
        <v>7000</v>
      </c>
      <c r="C30" s="104">
        <v>7000</v>
      </c>
      <c r="D30" s="124">
        <f t="shared" si="4"/>
        <v>6661.152</v>
      </c>
      <c r="E30" s="125">
        <v>5550.96</v>
      </c>
    </row>
    <row r="31" spans="1:8" s="11" customFormat="1" ht="13.65" customHeight="1" x14ac:dyDescent="0.25">
      <c r="A31" s="5" t="s">
        <v>60</v>
      </c>
      <c r="B31" s="144">
        <v>300</v>
      </c>
      <c r="C31" s="104">
        <v>300</v>
      </c>
      <c r="D31" s="124">
        <f t="shared" si="4"/>
        <v>518.01599999999996</v>
      </c>
      <c r="E31" s="125">
        <v>431.68</v>
      </c>
    </row>
    <row r="32" spans="1:8" s="11" customFormat="1" ht="13.65" customHeight="1" x14ac:dyDescent="0.25">
      <c r="A32" s="5" t="s">
        <v>61</v>
      </c>
      <c r="B32" s="144">
        <v>33000</v>
      </c>
      <c r="C32" s="104">
        <v>33000</v>
      </c>
      <c r="D32" s="124">
        <f t="shared" si="4"/>
        <v>33558.563999999998</v>
      </c>
      <c r="E32" s="125">
        <v>27965.47</v>
      </c>
    </row>
    <row r="33" spans="1:7" s="11" customFormat="1" ht="13.65" customHeight="1" x14ac:dyDescent="0.25">
      <c r="A33" s="5" t="s">
        <v>62</v>
      </c>
      <c r="B33" s="144">
        <v>225</v>
      </c>
      <c r="C33" s="104">
        <v>225</v>
      </c>
      <c r="D33" s="124">
        <f t="shared" si="4"/>
        <v>0</v>
      </c>
      <c r="E33" s="125">
        <v>0</v>
      </c>
    </row>
    <row r="34" spans="1:7" s="11" customFormat="1" ht="13.65" customHeight="1" x14ac:dyDescent="0.25">
      <c r="A34" s="5" t="s">
        <v>63</v>
      </c>
      <c r="B34" s="144">
        <v>5059.5</v>
      </c>
      <c r="C34" s="104">
        <v>5059.5</v>
      </c>
      <c r="D34" s="124">
        <f t="shared" si="4"/>
        <v>124.24800000000002</v>
      </c>
      <c r="E34" s="125">
        <v>103.54</v>
      </c>
    </row>
    <row r="35" spans="1:7" s="11" customFormat="1" ht="13.65" customHeight="1" x14ac:dyDescent="0.25">
      <c r="A35" s="5" t="s">
        <v>64</v>
      </c>
      <c r="B35" s="144">
        <v>0</v>
      </c>
      <c r="C35" s="104">
        <v>0</v>
      </c>
      <c r="D35" s="124">
        <f t="shared" si="4"/>
        <v>0</v>
      </c>
      <c r="E35" s="125">
        <v>0</v>
      </c>
    </row>
    <row r="36" spans="1:7" s="11" customFormat="1" ht="13.65" customHeight="1" x14ac:dyDescent="0.25">
      <c r="A36" s="5" t="s">
        <v>65</v>
      </c>
      <c r="B36" s="144">
        <v>0</v>
      </c>
      <c r="C36" s="104">
        <v>0</v>
      </c>
      <c r="D36" s="124">
        <f t="shared" si="4"/>
        <v>6772.5839999999989</v>
      </c>
      <c r="E36" s="125">
        <v>5643.82</v>
      </c>
    </row>
    <row r="37" spans="1:7" s="11" customFormat="1" ht="13.65" customHeight="1" x14ac:dyDescent="0.25">
      <c r="A37" s="5" t="s">
        <v>66</v>
      </c>
      <c r="B37" s="144">
        <v>55944</v>
      </c>
      <c r="C37" s="104">
        <v>40000</v>
      </c>
      <c r="D37" s="124">
        <f t="shared" si="4"/>
        <v>55568.003999999994</v>
      </c>
      <c r="E37" s="125">
        <v>46306.67</v>
      </c>
    </row>
    <row r="38" spans="1:7" s="11" customFormat="1" ht="13.65" customHeight="1" x14ac:dyDescent="0.25">
      <c r="A38" s="5" t="s">
        <v>67</v>
      </c>
      <c r="B38" s="144">
        <v>7176</v>
      </c>
      <c r="C38" s="104">
        <v>7000</v>
      </c>
      <c r="D38" s="124">
        <f t="shared" si="4"/>
        <v>6350.4000000000005</v>
      </c>
      <c r="E38" s="125">
        <v>5292</v>
      </c>
    </row>
    <row r="39" spans="1:7" s="11" customFormat="1" ht="13.65" customHeight="1" x14ac:dyDescent="0.25">
      <c r="A39" s="5" t="s">
        <v>68</v>
      </c>
      <c r="B39" s="144"/>
      <c r="C39" s="104">
        <v>0</v>
      </c>
      <c r="D39" s="124">
        <f t="shared" si="4"/>
        <v>454.88399999999996</v>
      </c>
      <c r="E39" s="125">
        <v>379.07</v>
      </c>
    </row>
    <row r="40" spans="1:7" s="11" customFormat="1" ht="13.65" customHeight="1" x14ac:dyDescent="0.25">
      <c r="A40" s="5" t="s">
        <v>69</v>
      </c>
      <c r="B40" s="144">
        <v>5500</v>
      </c>
      <c r="C40" s="104">
        <v>4000</v>
      </c>
      <c r="D40" s="124">
        <f t="shared" si="4"/>
        <v>3989.8679999999995</v>
      </c>
      <c r="E40" s="125">
        <v>3324.89</v>
      </c>
    </row>
    <row r="41" spans="1:7" s="11" customFormat="1" ht="13.65" customHeight="1" x14ac:dyDescent="0.25">
      <c r="A41" s="5" t="s">
        <v>70</v>
      </c>
      <c r="B41" s="144">
        <v>1000</v>
      </c>
      <c r="C41" s="104">
        <v>1000</v>
      </c>
      <c r="D41" s="124">
        <f t="shared" si="4"/>
        <v>0</v>
      </c>
      <c r="E41" s="125">
        <v>0</v>
      </c>
    </row>
    <row r="42" spans="1:7" s="11" customFormat="1" ht="13.65" customHeight="1" x14ac:dyDescent="0.25">
      <c r="A42" s="5" t="s">
        <v>71</v>
      </c>
      <c r="B42" s="144">
        <v>1000</v>
      </c>
      <c r="C42" s="104">
        <v>1000</v>
      </c>
      <c r="D42" s="124">
        <f t="shared" si="4"/>
        <v>4182.78</v>
      </c>
      <c r="E42" s="125">
        <v>3485.65</v>
      </c>
    </row>
    <row r="43" spans="1:7" s="11" customFormat="1" ht="13.65" customHeight="1" x14ac:dyDescent="0.25">
      <c r="A43" s="5" t="s">
        <v>72</v>
      </c>
      <c r="B43" s="144">
        <v>70588.5</v>
      </c>
      <c r="C43" s="104">
        <v>70588.5</v>
      </c>
      <c r="D43" s="124">
        <f t="shared" si="4"/>
        <v>86818.40400000001</v>
      </c>
      <c r="E43" s="125">
        <v>72348.67</v>
      </c>
    </row>
    <row r="44" spans="1:7" s="11" customFormat="1" ht="13.65" customHeight="1" x14ac:dyDescent="0.25">
      <c r="A44" s="5" t="s">
        <v>73</v>
      </c>
      <c r="B44" s="144">
        <v>30189</v>
      </c>
      <c r="C44" s="104">
        <v>30189</v>
      </c>
      <c r="D44" s="124">
        <f t="shared" si="4"/>
        <v>37637.567999999999</v>
      </c>
      <c r="E44" s="125">
        <v>31364.639999999999</v>
      </c>
    </row>
    <row r="45" spans="1:7" s="11" customFormat="1" ht="13.65" customHeight="1" x14ac:dyDescent="0.25">
      <c r="A45" s="5" t="s">
        <v>74</v>
      </c>
      <c r="B45" s="144">
        <v>24952.5</v>
      </c>
      <c r="C45" s="104">
        <v>24952.5</v>
      </c>
      <c r="D45" s="124">
        <f t="shared" si="4"/>
        <v>15949.440000000002</v>
      </c>
      <c r="E45" s="125">
        <v>13291.2</v>
      </c>
    </row>
    <row r="46" spans="1:7" s="11" customFormat="1" ht="13.65" customHeight="1" x14ac:dyDescent="0.25">
      <c r="A46" s="5" t="s">
        <v>75</v>
      </c>
      <c r="B46" s="144">
        <v>1770419.02</v>
      </c>
      <c r="C46" s="104">
        <f>2070666.42-C34-C43-C44-C45-C47-C48-C49</f>
        <v>1786639.92</v>
      </c>
      <c r="D46" s="124">
        <f t="shared" si="4"/>
        <v>1714288.4759999998</v>
      </c>
      <c r="E46" s="125">
        <v>1428573.73</v>
      </c>
    </row>
    <row r="47" spans="1:7" s="11" customFormat="1" ht="13.65" customHeight="1" x14ac:dyDescent="0.25">
      <c r="A47" s="5" t="s">
        <v>76</v>
      </c>
      <c r="B47" s="144">
        <v>2731.5</v>
      </c>
      <c r="C47" s="104">
        <v>2731.5</v>
      </c>
      <c r="D47" s="124">
        <f t="shared" si="4"/>
        <v>0</v>
      </c>
      <c r="E47" s="125">
        <v>0</v>
      </c>
    </row>
    <row r="48" spans="1:7" s="11" customFormat="1" ht="13.65" customHeight="1" x14ac:dyDescent="0.25">
      <c r="A48" s="5" t="s">
        <v>77</v>
      </c>
      <c r="B48" s="144">
        <v>82599</v>
      </c>
      <c r="C48" s="104">
        <v>82599</v>
      </c>
      <c r="D48" s="124">
        <f t="shared" si="4"/>
        <v>121071.26400000001</v>
      </c>
      <c r="E48" s="125">
        <v>100892.72</v>
      </c>
      <c r="F48" s="26"/>
      <c r="G48" s="26"/>
    </row>
    <row r="49" spans="1:5" s="11" customFormat="1" ht="13.65" customHeight="1" x14ac:dyDescent="0.25">
      <c r="A49" s="5" t="s">
        <v>78</v>
      </c>
      <c r="B49" s="144">
        <v>67906.5</v>
      </c>
      <c r="C49" s="104">
        <v>67906.5</v>
      </c>
      <c r="D49" s="124">
        <f t="shared" si="4"/>
        <v>102666.636</v>
      </c>
      <c r="E49" s="125">
        <v>85555.53</v>
      </c>
    </row>
    <row r="50" spans="1:5" s="11" customFormat="1" ht="13.65" customHeight="1" x14ac:dyDescent="0.25">
      <c r="A50" s="5" t="s">
        <v>79</v>
      </c>
      <c r="B50" s="144">
        <v>6000</v>
      </c>
      <c r="C50" s="104">
        <v>6000</v>
      </c>
      <c r="D50" s="124">
        <f t="shared" si="4"/>
        <v>3812.5199999999995</v>
      </c>
      <c r="E50" s="125">
        <v>3177.1</v>
      </c>
    </row>
    <row r="51" spans="1:5" s="11" customFormat="1" ht="13.65" customHeight="1" x14ac:dyDescent="0.25">
      <c r="A51" s="5" t="s">
        <v>80</v>
      </c>
      <c r="B51" s="144">
        <v>23000</v>
      </c>
      <c r="C51" s="104">
        <v>18500</v>
      </c>
      <c r="D51" s="124">
        <f t="shared" si="4"/>
        <v>19451.928</v>
      </c>
      <c r="E51" s="125">
        <v>16209.94</v>
      </c>
    </row>
    <row r="52" spans="1:5" s="11" customFormat="1" ht="13.65" customHeight="1" x14ac:dyDescent="0.25">
      <c r="A52" s="5" t="s">
        <v>81</v>
      </c>
      <c r="B52" s="144">
        <v>0</v>
      </c>
      <c r="C52" s="104">
        <v>0</v>
      </c>
      <c r="D52" s="124">
        <f t="shared" si="4"/>
        <v>0</v>
      </c>
      <c r="E52" s="125">
        <v>0</v>
      </c>
    </row>
    <row r="53" spans="1:5" s="11" customFormat="1" ht="13.65" customHeight="1" x14ac:dyDescent="0.25">
      <c r="A53" s="5" t="s">
        <v>82</v>
      </c>
      <c r="B53" s="144">
        <v>45000</v>
      </c>
      <c r="C53" s="104">
        <v>40000</v>
      </c>
      <c r="D53" s="124">
        <f t="shared" si="4"/>
        <v>43422.960000000006</v>
      </c>
      <c r="E53" s="125">
        <v>36185.800000000003</v>
      </c>
    </row>
    <row r="54" spans="1:5" s="11" customFormat="1" ht="13.65" customHeight="1" x14ac:dyDescent="0.25">
      <c r="A54" s="5" t="s">
        <v>83</v>
      </c>
      <c r="B54" s="147">
        <v>250</v>
      </c>
      <c r="C54" s="108">
        <v>250</v>
      </c>
      <c r="D54" s="130">
        <f t="shared" si="4"/>
        <v>0</v>
      </c>
      <c r="E54" s="131"/>
    </row>
    <row r="55" spans="1:5" s="11" customFormat="1" ht="13.65" customHeight="1" x14ac:dyDescent="0.25">
      <c r="A55" s="5" t="s">
        <v>146</v>
      </c>
      <c r="B55" s="147">
        <v>6000</v>
      </c>
      <c r="C55" s="108">
        <v>0</v>
      </c>
      <c r="D55" s="130">
        <f t="shared" si="4"/>
        <v>600</v>
      </c>
      <c r="E55" s="125">
        <v>500</v>
      </c>
    </row>
    <row r="56" spans="1:5" s="11" customFormat="1" ht="13.65" customHeight="1" x14ac:dyDescent="0.25">
      <c r="A56" s="5" t="s">
        <v>144</v>
      </c>
      <c r="B56" s="145">
        <v>50000</v>
      </c>
      <c r="C56" s="105">
        <v>0</v>
      </c>
      <c r="D56" s="126">
        <f t="shared" si="4"/>
        <v>0</v>
      </c>
      <c r="E56" s="127"/>
    </row>
    <row r="57" spans="1:5" s="11" customFormat="1" ht="13.5" customHeight="1" x14ac:dyDescent="0.25">
      <c r="A57" s="4" t="s">
        <v>44</v>
      </c>
      <c r="B57" s="142">
        <f>SUM(B23:B56)</f>
        <v>2354540.52</v>
      </c>
      <c r="C57" s="94">
        <f>SUM(C23:C56)</f>
        <v>2275441.42</v>
      </c>
      <c r="D57" s="120">
        <f>SUM(D23:D56)</f>
        <v>2326973.0759999994</v>
      </c>
      <c r="E57" s="121">
        <f>SUM(E23:E56)</f>
        <v>1939144.2300000002</v>
      </c>
    </row>
    <row r="58" spans="1:5" s="11" customFormat="1" ht="13.5" customHeight="1" x14ac:dyDescent="0.25">
      <c r="A58" s="4" t="s">
        <v>45</v>
      </c>
      <c r="B58" s="142">
        <f>B20-B57</f>
        <v>421.47999999998137</v>
      </c>
      <c r="C58" s="94">
        <f>C20-C57</f>
        <v>89.580000000074506</v>
      </c>
      <c r="D58" s="120">
        <f>D20-D57</f>
        <v>132845.24400000041</v>
      </c>
      <c r="E58" s="121">
        <f>E20-E57</f>
        <v>110704.36999999941</v>
      </c>
    </row>
    <row r="59" spans="1:5" s="11" customFormat="1" ht="13.65" customHeight="1" x14ac:dyDescent="0.25">
      <c r="A59" s="2"/>
      <c r="B59" s="41"/>
      <c r="C59" s="103"/>
      <c r="D59" s="122"/>
      <c r="E59" s="123"/>
    </row>
    <row r="60" spans="1:5" s="11" customFormat="1" ht="13.65" customHeight="1" x14ac:dyDescent="0.25">
      <c r="A60" s="34" t="s">
        <v>34</v>
      </c>
      <c r="B60" s="38" t="s">
        <v>47</v>
      </c>
      <c r="C60" s="100" t="s">
        <v>47</v>
      </c>
      <c r="D60" s="114" t="s">
        <v>167</v>
      </c>
      <c r="E60" s="115" t="s">
        <v>152</v>
      </c>
    </row>
    <row r="61" spans="1:5" s="11" customFormat="1" ht="13.65" customHeight="1" x14ac:dyDescent="0.25">
      <c r="A61" s="3"/>
      <c r="B61" s="47" t="s">
        <v>48</v>
      </c>
      <c r="C61" s="101" t="s">
        <v>48</v>
      </c>
      <c r="D61" s="116" t="s">
        <v>148</v>
      </c>
      <c r="E61" s="117" t="s">
        <v>147</v>
      </c>
    </row>
    <row r="62" spans="1:5" s="11" customFormat="1" ht="13.65" customHeight="1" x14ac:dyDescent="0.25">
      <c r="A62" s="5" t="s">
        <v>49</v>
      </c>
      <c r="B62" s="48"/>
      <c r="C62" s="109"/>
      <c r="D62" s="118">
        <f>E62/10*12</f>
        <v>0</v>
      </c>
      <c r="E62" s="119"/>
    </row>
    <row r="63" spans="1:5" s="11" customFormat="1" ht="13.65" customHeight="1" x14ac:dyDescent="0.25">
      <c r="A63" s="5" t="s">
        <v>43</v>
      </c>
      <c r="B63" s="49">
        <v>0</v>
      </c>
      <c r="C63" s="110">
        <v>0</v>
      </c>
      <c r="D63" s="122"/>
      <c r="E63" s="123"/>
    </row>
    <row r="64" spans="1:5" s="11" customFormat="1" ht="13.65" customHeight="1" x14ac:dyDescent="0.25">
      <c r="A64" s="1"/>
      <c r="B64" s="45"/>
      <c r="C64" s="107"/>
      <c r="D64" s="124"/>
      <c r="E64" s="125"/>
    </row>
    <row r="65" spans="1:6" s="11" customFormat="1" ht="13.65" customHeight="1" x14ac:dyDescent="0.25">
      <c r="A65" s="5" t="s">
        <v>52</v>
      </c>
      <c r="B65" s="45"/>
      <c r="C65" s="107"/>
      <c r="D65" s="124"/>
      <c r="E65" s="125"/>
    </row>
    <row r="66" spans="1:6" s="11" customFormat="1" ht="13.65" customHeight="1" x14ac:dyDescent="0.25">
      <c r="A66" s="5" t="s">
        <v>66</v>
      </c>
      <c r="B66" s="42">
        <v>0</v>
      </c>
      <c r="C66" s="104">
        <v>0</v>
      </c>
      <c r="D66" s="124">
        <f t="shared" ref="D66:D73" si="5">E66/10*12</f>
        <v>0</v>
      </c>
      <c r="E66" s="125"/>
    </row>
    <row r="67" spans="1:6" s="11" customFormat="1" ht="13.65" customHeight="1" x14ac:dyDescent="0.25">
      <c r="A67" s="5" t="s">
        <v>84</v>
      </c>
      <c r="B67" s="42">
        <v>0</v>
      </c>
      <c r="C67" s="104">
        <v>0</v>
      </c>
      <c r="D67" s="124">
        <f t="shared" si="5"/>
        <v>0</v>
      </c>
      <c r="E67" s="125"/>
    </row>
    <row r="68" spans="1:6" s="11" customFormat="1" ht="13.65" customHeight="1" x14ac:dyDescent="0.25">
      <c r="A68" s="5" t="s">
        <v>72</v>
      </c>
      <c r="B68" s="42">
        <f>D68*103.4%</f>
        <v>319.22061599999995</v>
      </c>
      <c r="C68" s="104">
        <v>0</v>
      </c>
      <c r="D68" s="124">
        <f t="shared" si="5"/>
        <v>308.72399999999993</v>
      </c>
      <c r="E68" s="125">
        <v>257.27</v>
      </c>
    </row>
    <row r="69" spans="1:6" s="11" customFormat="1" ht="13.65" customHeight="1" x14ac:dyDescent="0.25">
      <c r="A69" s="5" t="s">
        <v>73</v>
      </c>
      <c r="B69" s="42">
        <f t="shared" ref="B69:B72" si="6">D69*103.4%</f>
        <v>123.55886400000001</v>
      </c>
      <c r="C69" s="104">
        <v>0</v>
      </c>
      <c r="D69" s="124">
        <f t="shared" si="5"/>
        <v>119.49600000000001</v>
      </c>
      <c r="E69" s="125">
        <v>99.58</v>
      </c>
      <c r="F69" s="26"/>
    </row>
    <row r="70" spans="1:6" s="11" customFormat="1" ht="13.65" customHeight="1" x14ac:dyDescent="0.25">
      <c r="A70" s="5" t="s">
        <v>74</v>
      </c>
      <c r="B70" s="42">
        <f t="shared" si="6"/>
        <v>104.47535999999999</v>
      </c>
      <c r="C70" s="104">
        <v>0</v>
      </c>
      <c r="D70" s="124">
        <f t="shared" si="5"/>
        <v>101.03999999999999</v>
      </c>
      <c r="E70" s="125">
        <v>84.2</v>
      </c>
      <c r="F70" s="26"/>
    </row>
    <row r="71" spans="1:6" s="11" customFormat="1" ht="13.65" customHeight="1" x14ac:dyDescent="0.25">
      <c r="A71" s="5" t="s">
        <v>75</v>
      </c>
      <c r="B71" s="42">
        <f>D71*103.4%*85%</f>
        <v>4662.2867675999987</v>
      </c>
      <c r="C71" s="104">
        <v>0</v>
      </c>
      <c r="D71" s="124">
        <f t="shared" si="5"/>
        <v>5304.6839999999993</v>
      </c>
      <c r="E71" s="125">
        <v>4420.57</v>
      </c>
    </row>
    <row r="72" spans="1:6" s="11" customFormat="1" ht="13.65" customHeight="1" x14ac:dyDescent="0.25">
      <c r="A72" s="5" t="s">
        <v>76</v>
      </c>
      <c r="B72" s="42">
        <f t="shared" si="6"/>
        <v>0</v>
      </c>
      <c r="C72" s="104">
        <v>0</v>
      </c>
      <c r="D72" s="124">
        <f t="shared" si="5"/>
        <v>0</v>
      </c>
      <c r="E72" s="125">
        <v>0</v>
      </c>
    </row>
    <row r="73" spans="1:6" s="11" customFormat="1" ht="13.65" customHeight="1" x14ac:dyDescent="0.25">
      <c r="A73" s="5" t="s">
        <v>85</v>
      </c>
      <c r="B73" s="42">
        <v>0</v>
      </c>
      <c r="C73" s="104">
        <v>0</v>
      </c>
      <c r="D73" s="124">
        <f t="shared" si="5"/>
        <v>0</v>
      </c>
      <c r="E73" s="125"/>
      <c r="F73" s="26"/>
    </row>
    <row r="74" spans="1:6" s="11" customFormat="1" ht="13.5" customHeight="1" x14ac:dyDescent="0.25">
      <c r="A74" s="4" t="s">
        <v>44</v>
      </c>
      <c r="B74" s="40">
        <f>SUM(B66:B73)</f>
        <v>5209.5416075999983</v>
      </c>
      <c r="C74" s="94">
        <f>SUM(C66:C73)</f>
        <v>0</v>
      </c>
      <c r="D74" s="120">
        <f>SUM(D66:D73)</f>
        <v>5833.9439999999995</v>
      </c>
      <c r="E74" s="121">
        <f>SUM(E66:E73)</f>
        <v>4861.62</v>
      </c>
    </row>
    <row r="75" spans="1:6" s="11" customFormat="1" ht="13.5" customHeight="1" x14ac:dyDescent="0.25">
      <c r="A75" s="4" t="s">
        <v>45</v>
      </c>
      <c r="B75" s="40">
        <f>B63-B74</f>
        <v>-5209.5416075999983</v>
      </c>
      <c r="C75" s="94">
        <f>C63-C74</f>
        <v>0</v>
      </c>
      <c r="D75" s="120">
        <f>D63-D74</f>
        <v>-5833.9439999999995</v>
      </c>
      <c r="E75" s="121">
        <f>E63-E74</f>
        <v>-4861.62</v>
      </c>
    </row>
    <row r="76" spans="1:6" s="11" customFormat="1" ht="13.65" customHeight="1" x14ac:dyDescent="0.25">
      <c r="A76" s="2"/>
      <c r="B76" s="41"/>
      <c r="C76" s="103"/>
      <c r="D76" s="122"/>
      <c r="E76" s="123"/>
    </row>
    <row r="77" spans="1:6" s="11" customFormat="1" ht="13.65" customHeight="1" x14ac:dyDescent="0.25">
      <c r="A77" s="34" t="s">
        <v>86</v>
      </c>
      <c r="B77" s="38" t="s">
        <v>47</v>
      </c>
      <c r="C77" s="100" t="s">
        <v>47</v>
      </c>
      <c r="D77" s="114" t="s">
        <v>167</v>
      </c>
      <c r="E77" s="115" t="s">
        <v>152</v>
      </c>
    </row>
    <row r="78" spans="1:6" s="11" customFormat="1" ht="13.65" customHeight="1" x14ac:dyDescent="0.25">
      <c r="A78" s="35"/>
      <c r="B78" s="47" t="s">
        <v>48</v>
      </c>
      <c r="C78" s="101" t="s">
        <v>48</v>
      </c>
      <c r="D78" s="116" t="s">
        <v>148</v>
      </c>
      <c r="E78" s="117" t="s">
        <v>147</v>
      </c>
    </row>
    <row r="79" spans="1:6" s="11" customFormat="1" ht="13.65" customHeight="1" x14ac:dyDescent="0.25">
      <c r="A79" s="5" t="s">
        <v>49</v>
      </c>
      <c r="B79" s="41"/>
      <c r="C79" s="103"/>
      <c r="D79" s="122"/>
      <c r="E79" s="123"/>
    </row>
    <row r="80" spans="1:6" s="11" customFormat="1" ht="13.65" customHeight="1" x14ac:dyDescent="0.25">
      <c r="A80" s="5" t="s">
        <v>8</v>
      </c>
      <c r="B80" s="42">
        <f>34341.615*96%</f>
        <v>32967.950399999994</v>
      </c>
      <c r="C80" s="104">
        <v>34341.614999999998</v>
      </c>
      <c r="D80" s="124">
        <f t="shared" ref="D80:D81" si="7">E80/10*12</f>
        <v>0</v>
      </c>
      <c r="E80" s="125">
        <v>0</v>
      </c>
    </row>
    <row r="81" spans="1:6" s="11" customFormat="1" ht="13.65" customHeight="1" x14ac:dyDescent="0.25">
      <c r="A81" s="5" t="s">
        <v>21</v>
      </c>
      <c r="B81" s="43">
        <v>0</v>
      </c>
      <c r="C81" s="105">
        <v>0</v>
      </c>
      <c r="D81" s="126">
        <f t="shared" si="7"/>
        <v>240</v>
      </c>
      <c r="E81" s="127">
        <v>200</v>
      </c>
    </row>
    <row r="82" spans="1:6" s="11" customFormat="1" ht="13.65" customHeight="1" x14ac:dyDescent="0.25">
      <c r="A82" s="4" t="s">
        <v>43</v>
      </c>
      <c r="B82" s="44">
        <f>SUM(B80:B81)</f>
        <v>32967.950399999994</v>
      </c>
      <c r="C82" s="106">
        <f>SUM(C80:C81)</f>
        <v>34341.614999999998</v>
      </c>
      <c r="D82" s="128">
        <f>SUM(D80:D81)</f>
        <v>240</v>
      </c>
      <c r="E82" s="129">
        <f>SUM(E80:E81)</f>
        <v>200</v>
      </c>
    </row>
    <row r="83" spans="1:6" s="11" customFormat="1" ht="13.65" customHeight="1" x14ac:dyDescent="0.25">
      <c r="A83" s="1"/>
      <c r="B83" s="45"/>
      <c r="C83" s="107"/>
      <c r="D83" s="124"/>
      <c r="E83" s="125"/>
    </row>
    <row r="84" spans="1:6" s="11" customFormat="1" ht="13.65" customHeight="1" x14ac:dyDescent="0.25">
      <c r="A84" s="5" t="s">
        <v>52</v>
      </c>
      <c r="B84" s="45"/>
      <c r="C84" s="107"/>
      <c r="D84" s="124"/>
      <c r="E84" s="125"/>
    </row>
    <row r="85" spans="1:6" s="11" customFormat="1" ht="13.65" customHeight="1" x14ac:dyDescent="0.25">
      <c r="A85" s="5" t="s">
        <v>66</v>
      </c>
      <c r="B85" s="42">
        <v>0</v>
      </c>
      <c r="C85" s="104">
        <v>0</v>
      </c>
      <c r="D85" s="124">
        <f t="shared" ref="D85:D93" si="8">E85/10*12</f>
        <v>0</v>
      </c>
      <c r="E85" s="125"/>
    </row>
    <row r="86" spans="1:6" s="11" customFormat="1" ht="13.65" customHeight="1" x14ac:dyDescent="0.25">
      <c r="A86" s="5" t="s">
        <v>84</v>
      </c>
      <c r="B86" s="42">
        <v>200</v>
      </c>
      <c r="C86" s="104">
        <v>414.72</v>
      </c>
      <c r="D86" s="124">
        <f t="shared" si="8"/>
        <v>195.24</v>
      </c>
      <c r="E86" s="125">
        <v>162.69999999999999</v>
      </c>
    </row>
    <row r="87" spans="1:6" s="11" customFormat="1" ht="13.65" customHeight="1" x14ac:dyDescent="0.25">
      <c r="A87" s="5" t="s">
        <v>74</v>
      </c>
      <c r="B87" s="42">
        <v>150</v>
      </c>
      <c r="C87" s="104">
        <v>0</v>
      </c>
      <c r="D87" s="124">
        <f t="shared" si="8"/>
        <v>136.80000000000001</v>
      </c>
      <c r="E87" s="125">
        <v>114</v>
      </c>
    </row>
    <row r="88" spans="1:6" s="11" customFormat="1" ht="13.65" customHeight="1" x14ac:dyDescent="0.25">
      <c r="A88" s="5" t="s">
        <v>69</v>
      </c>
      <c r="B88" s="42">
        <v>0</v>
      </c>
      <c r="C88" s="104">
        <v>0</v>
      </c>
      <c r="D88" s="124">
        <f t="shared" si="8"/>
        <v>0</v>
      </c>
      <c r="E88" s="125"/>
    </row>
    <row r="89" spans="1:6" s="11" customFormat="1" ht="13.65" customHeight="1" x14ac:dyDescent="0.25">
      <c r="A89" s="5" t="s">
        <v>72</v>
      </c>
      <c r="B89" s="42">
        <f>D89*103.4%</f>
        <v>304.281384</v>
      </c>
      <c r="C89" s="104">
        <v>16.200000000000003</v>
      </c>
      <c r="D89" s="124">
        <f t="shared" si="8"/>
        <v>294.27600000000001</v>
      </c>
      <c r="E89" s="125">
        <v>245.23</v>
      </c>
    </row>
    <row r="90" spans="1:6" s="11" customFormat="1" ht="13.65" customHeight="1" x14ac:dyDescent="0.25">
      <c r="A90" s="5" t="s">
        <v>73</v>
      </c>
      <c r="B90" s="42">
        <f t="shared" ref="B90" si="9">D90*103.4%</f>
        <v>291.17853600000001</v>
      </c>
      <c r="C90" s="104">
        <v>37.260000000000005</v>
      </c>
      <c r="D90" s="124">
        <f t="shared" si="8"/>
        <v>281.60399999999998</v>
      </c>
      <c r="E90" s="125">
        <v>234.67</v>
      </c>
    </row>
    <row r="91" spans="1:6" s="11" customFormat="1" ht="13.65" customHeight="1" x14ac:dyDescent="0.25">
      <c r="A91" s="5" t="s">
        <v>75</v>
      </c>
      <c r="B91" s="42">
        <f>D91*103.4%*85%</f>
        <v>10668.278042400001</v>
      </c>
      <c r="C91" s="104">
        <f>1400*104%</f>
        <v>1456</v>
      </c>
      <c r="D91" s="124">
        <f t="shared" si="8"/>
        <v>12138.216</v>
      </c>
      <c r="E91" s="125">
        <v>10115.18</v>
      </c>
    </row>
    <row r="92" spans="1:6" s="11" customFormat="1" ht="13.65" customHeight="1" x14ac:dyDescent="0.25">
      <c r="A92" s="5" t="s">
        <v>76</v>
      </c>
      <c r="B92" s="42">
        <f>D92*103.4%</f>
        <v>0</v>
      </c>
      <c r="C92" s="104">
        <v>79.38000000000001</v>
      </c>
      <c r="D92" s="124">
        <f t="shared" si="8"/>
        <v>0</v>
      </c>
      <c r="E92" s="125">
        <v>0</v>
      </c>
    </row>
    <row r="93" spans="1:6" s="11" customFormat="1" ht="13.65" customHeight="1" x14ac:dyDescent="0.25">
      <c r="A93" s="5" t="s">
        <v>85</v>
      </c>
      <c r="B93" s="42">
        <v>0</v>
      </c>
      <c r="C93" s="104">
        <v>0</v>
      </c>
      <c r="D93" s="124">
        <f t="shared" si="8"/>
        <v>0</v>
      </c>
      <c r="E93" s="125">
        <v>0</v>
      </c>
      <c r="F93" s="26"/>
    </row>
    <row r="94" spans="1:6" s="11" customFormat="1" ht="13.5" customHeight="1" x14ac:dyDescent="0.25">
      <c r="A94" s="4" t="s">
        <v>44</v>
      </c>
      <c r="B94" s="40">
        <f>SUM(B85:B93)</f>
        <v>11613.7379624</v>
      </c>
      <c r="C94" s="94">
        <f>SUM(C85:C93)</f>
        <v>2003.5600000000002</v>
      </c>
      <c r="D94" s="120">
        <f>SUM(D85:D93)</f>
        <v>13046.136</v>
      </c>
      <c r="E94" s="121">
        <f>SUM(E85:E93)</f>
        <v>10871.78</v>
      </c>
    </row>
    <row r="95" spans="1:6" s="11" customFormat="1" ht="13.5" customHeight="1" x14ac:dyDescent="0.25">
      <c r="A95" s="4" t="s">
        <v>45</v>
      </c>
      <c r="B95" s="40">
        <f>B82-B94</f>
        <v>21354.212437599992</v>
      </c>
      <c r="C95" s="94">
        <f>C82-C94</f>
        <v>32338.054999999997</v>
      </c>
      <c r="D95" s="120">
        <f>D82-D94</f>
        <v>-12806.136</v>
      </c>
      <c r="E95" s="121">
        <f>E82-E94</f>
        <v>-10671.78</v>
      </c>
    </row>
    <row r="96" spans="1:6" s="11" customFormat="1" ht="13.65" customHeight="1" x14ac:dyDescent="0.25">
      <c r="A96" s="2"/>
      <c r="B96" s="41"/>
      <c r="C96" s="103"/>
      <c r="D96" s="122"/>
      <c r="E96" s="123"/>
    </row>
    <row r="97" spans="1:5" s="11" customFormat="1" ht="13.65" customHeight="1" x14ac:dyDescent="0.25">
      <c r="A97" s="34" t="s">
        <v>87</v>
      </c>
      <c r="B97" s="38" t="s">
        <v>47</v>
      </c>
      <c r="C97" s="100" t="s">
        <v>47</v>
      </c>
      <c r="D97" s="114" t="s">
        <v>167</v>
      </c>
      <c r="E97" s="115" t="s">
        <v>152</v>
      </c>
    </row>
    <row r="98" spans="1:5" s="11" customFormat="1" ht="13.65" customHeight="1" x14ac:dyDescent="0.25">
      <c r="A98" s="35"/>
      <c r="B98" s="47" t="s">
        <v>48</v>
      </c>
      <c r="C98" s="101" t="s">
        <v>48</v>
      </c>
      <c r="D98" s="116" t="s">
        <v>148</v>
      </c>
      <c r="E98" s="117" t="s">
        <v>147</v>
      </c>
    </row>
    <row r="99" spans="1:5" s="11" customFormat="1" ht="13.65" customHeight="1" x14ac:dyDescent="0.25">
      <c r="A99" s="5" t="s">
        <v>49</v>
      </c>
      <c r="B99" s="41"/>
      <c r="C99" s="103"/>
      <c r="D99" s="122"/>
      <c r="E99" s="123"/>
    </row>
    <row r="100" spans="1:5" s="11" customFormat="1" ht="13.65" customHeight="1" x14ac:dyDescent="0.25">
      <c r="A100" s="5" t="s">
        <v>12</v>
      </c>
      <c r="B100" s="43">
        <v>0</v>
      </c>
      <c r="C100" s="105">
        <v>0</v>
      </c>
      <c r="D100" s="126">
        <f>E10*12</f>
        <v>0</v>
      </c>
      <c r="E100" s="127"/>
    </row>
    <row r="101" spans="1:5" s="11" customFormat="1" ht="13.65" customHeight="1" x14ac:dyDescent="0.25">
      <c r="A101" s="4" t="s">
        <v>43</v>
      </c>
      <c r="B101" s="44">
        <f>B100</f>
        <v>0</v>
      </c>
      <c r="C101" s="106">
        <f>C100</f>
        <v>0</v>
      </c>
      <c r="D101" s="128">
        <f>D100</f>
        <v>0</v>
      </c>
      <c r="E101" s="129">
        <f>E100</f>
        <v>0</v>
      </c>
    </row>
    <row r="102" spans="1:5" s="11" customFormat="1" ht="13.65" customHeight="1" x14ac:dyDescent="0.25">
      <c r="A102" s="1"/>
      <c r="B102" s="45"/>
      <c r="C102" s="107"/>
      <c r="D102" s="124"/>
      <c r="E102" s="125"/>
    </row>
    <row r="103" spans="1:5" s="11" customFormat="1" ht="13.65" customHeight="1" x14ac:dyDescent="0.25">
      <c r="A103" s="5" t="s">
        <v>52</v>
      </c>
      <c r="B103" s="45"/>
      <c r="C103" s="107"/>
      <c r="D103" s="124"/>
      <c r="E103" s="125"/>
    </row>
    <row r="104" spans="1:5" s="11" customFormat="1" ht="13.65" customHeight="1" x14ac:dyDescent="0.25">
      <c r="A104" s="5" t="s">
        <v>57</v>
      </c>
      <c r="B104" s="42">
        <v>0</v>
      </c>
      <c r="C104" s="104">
        <v>0</v>
      </c>
      <c r="D104" s="124">
        <f t="shared" ref="D104:D115" si="10">E104/10*12</f>
        <v>1.2000000000000002</v>
      </c>
      <c r="E104" s="125">
        <v>1</v>
      </c>
    </row>
    <row r="105" spans="1:5" s="11" customFormat="1" ht="13.65" customHeight="1" x14ac:dyDescent="0.25">
      <c r="A105" s="5" t="s">
        <v>88</v>
      </c>
      <c r="B105" s="42">
        <v>1000</v>
      </c>
      <c r="C105" s="104">
        <v>1000</v>
      </c>
      <c r="D105" s="124">
        <f t="shared" si="10"/>
        <v>0</v>
      </c>
      <c r="E105" s="125"/>
    </row>
    <row r="106" spans="1:5" s="11" customFormat="1" ht="13.65" customHeight="1" x14ac:dyDescent="0.25">
      <c r="A106" s="5" t="s">
        <v>89</v>
      </c>
      <c r="B106" s="42">
        <v>500</v>
      </c>
      <c r="C106" s="104">
        <v>500</v>
      </c>
      <c r="D106" s="124">
        <f t="shared" si="10"/>
        <v>0</v>
      </c>
      <c r="E106" s="125"/>
    </row>
    <row r="107" spans="1:5" s="11" customFormat="1" ht="13.65" customHeight="1" x14ac:dyDescent="0.25">
      <c r="A107" s="5" t="s">
        <v>90</v>
      </c>
      <c r="B107" s="42">
        <v>0</v>
      </c>
      <c r="C107" s="104">
        <v>0</v>
      </c>
      <c r="D107" s="124">
        <f t="shared" si="10"/>
        <v>0</v>
      </c>
      <c r="E107" s="125"/>
    </row>
    <row r="108" spans="1:5" s="11" customFormat="1" ht="13.65" customHeight="1" x14ac:dyDescent="0.25">
      <c r="A108" s="5" t="s">
        <v>91</v>
      </c>
      <c r="B108" s="42">
        <v>0</v>
      </c>
      <c r="C108" s="104">
        <v>0</v>
      </c>
      <c r="D108" s="124">
        <f t="shared" si="10"/>
        <v>0</v>
      </c>
      <c r="E108" s="125"/>
    </row>
    <row r="109" spans="1:5" s="11" customFormat="1" ht="13.65" customHeight="1" x14ac:dyDescent="0.25">
      <c r="A109" s="5" t="s">
        <v>66</v>
      </c>
      <c r="B109" s="42">
        <v>500</v>
      </c>
      <c r="C109" s="104">
        <v>4000</v>
      </c>
      <c r="D109" s="124">
        <f t="shared" si="10"/>
        <v>418.32</v>
      </c>
      <c r="E109" s="125">
        <v>348.6</v>
      </c>
    </row>
    <row r="110" spans="1:5" s="11" customFormat="1" ht="13.65" customHeight="1" x14ac:dyDescent="0.25">
      <c r="A110" s="5" t="s">
        <v>84</v>
      </c>
      <c r="B110" s="42">
        <v>7157.52</v>
      </c>
      <c r="C110" s="104">
        <v>1000</v>
      </c>
      <c r="D110" s="124">
        <f t="shared" si="10"/>
        <v>6441.7680000000009</v>
      </c>
      <c r="E110" s="125">
        <v>5368.14</v>
      </c>
    </row>
    <row r="111" spans="1:5" s="11" customFormat="1" ht="13.65" customHeight="1" x14ac:dyDescent="0.25">
      <c r="A111" s="5" t="s">
        <v>69</v>
      </c>
      <c r="B111" s="42">
        <v>0</v>
      </c>
      <c r="C111" s="104">
        <v>0</v>
      </c>
      <c r="D111" s="124">
        <f t="shared" si="10"/>
        <v>0</v>
      </c>
      <c r="E111" s="125"/>
    </row>
    <row r="112" spans="1:5" s="11" customFormat="1" ht="13.65" customHeight="1" x14ac:dyDescent="0.25">
      <c r="A112" s="5" t="s">
        <v>92</v>
      </c>
      <c r="B112" s="42"/>
      <c r="C112" s="104">
        <v>250</v>
      </c>
      <c r="D112" s="124">
        <f t="shared" si="10"/>
        <v>0</v>
      </c>
      <c r="E112" s="125"/>
    </row>
    <row r="113" spans="1:6" s="11" customFormat="1" ht="13.65" customHeight="1" x14ac:dyDescent="0.25">
      <c r="A113" s="5" t="s">
        <v>85</v>
      </c>
      <c r="B113" s="42"/>
      <c r="C113" s="104">
        <v>250</v>
      </c>
      <c r="D113" s="124">
        <f t="shared" si="10"/>
        <v>0</v>
      </c>
      <c r="E113" s="125"/>
    </row>
    <row r="114" spans="1:6" s="11" customFormat="1" ht="13.65" customHeight="1" x14ac:dyDescent="0.25">
      <c r="A114" s="5" t="s">
        <v>93</v>
      </c>
      <c r="B114" s="42">
        <v>200</v>
      </c>
      <c r="C114" s="104">
        <v>2000</v>
      </c>
      <c r="D114" s="124">
        <f t="shared" si="10"/>
        <v>14.975999999999999</v>
      </c>
      <c r="E114" s="125">
        <v>12.48</v>
      </c>
    </row>
    <row r="115" spans="1:6" s="11" customFormat="1" ht="13.65" customHeight="1" x14ac:dyDescent="0.25">
      <c r="A115" s="5" t="s">
        <v>94</v>
      </c>
      <c r="B115" s="43">
        <v>200</v>
      </c>
      <c r="C115" s="105">
        <v>1000</v>
      </c>
      <c r="D115" s="126">
        <f t="shared" si="10"/>
        <v>120</v>
      </c>
      <c r="E115" s="127">
        <v>100</v>
      </c>
    </row>
    <row r="116" spans="1:6" s="11" customFormat="1" ht="13.5" customHeight="1" x14ac:dyDescent="0.25">
      <c r="A116" s="4" t="s">
        <v>44</v>
      </c>
      <c r="B116" s="40">
        <f>SUM(B104:B115)</f>
        <v>9557.52</v>
      </c>
      <c r="C116" s="94">
        <f>SUM(C104:C115)</f>
        <v>10000</v>
      </c>
      <c r="D116" s="120">
        <f>SUM(D104:D115)</f>
        <v>6996.2640000000001</v>
      </c>
      <c r="E116" s="121">
        <f>SUM(E104:E115)</f>
        <v>5830.22</v>
      </c>
    </row>
    <row r="117" spans="1:6" s="11" customFormat="1" ht="13.5" customHeight="1" x14ac:dyDescent="0.25">
      <c r="A117" s="4" t="s">
        <v>45</v>
      </c>
      <c r="B117" s="40">
        <f>B101-B116</f>
        <v>-9557.52</v>
      </c>
      <c r="C117" s="94">
        <f>C101-C116</f>
        <v>-10000</v>
      </c>
      <c r="D117" s="120">
        <f>D101-D116</f>
        <v>-6996.2640000000001</v>
      </c>
      <c r="E117" s="121">
        <f>E101-E116</f>
        <v>-5830.22</v>
      </c>
    </row>
    <row r="118" spans="1:6" s="11" customFormat="1" ht="13.65" customHeight="1" x14ac:dyDescent="0.25">
      <c r="A118" s="2"/>
      <c r="B118" s="41"/>
      <c r="C118" s="103"/>
      <c r="D118" s="122"/>
      <c r="E118" s="123"/>
    </row>
    <row r="119" spans="1:6" s="11" customFormat="1" ht="13.65" customHeight="1" x14ac:dyDescent="0.25">
      <c r="A119" s="34" t="s">
        <v>95</v>
      </c>
      <c r="B119" s="38" t="s">
        <v>47</v>
      </c>
      <c r="C119" s="100" t="s">
        <v>47</v>
      </c>
      <c r="D119" s="114" t="s">
        <v>167</v>
      </c>
      <c r="E119" s="115" t="s">
        <v>152</v>
      </c>
    </row>
    <row r="120" spans="1:6" s="11" customFormat="1" ht="13.65" customHeight="1" x14ac:dyDescent="0.25">
      <c r="A120" s="35"/>
      <c r="B120" s="47" t="s">
        <v>48</v>
      </c>
      <c r="C120" s="101" t="s">
        <v>48</v>
      </c>
      <c r="D120" s="116" t="s">
        <v>148</v>
      </c>
      <c r="E120" s="117" t="s">
        <v>147</v>
      </c>
    </row>
    <row r="121" spans="1:6" s="11" customFormat="1" ht="13.65" customHeight="1" x14ac:dyDescent="0.25">
      <c r="A121" s="5" t="s">
        <v>49</v>
      </c>
      <c r="B121" s="48"/>
      <c r="C121" s="109"/>
      <c r="D121" s="118"/>
      <c r="E121" s="119"/>
    </row>
    <row r="122" spans="1:6" s="11" customFormat="1" ht="13.65" customHeight="1" x14ac:dyDescent="0.25">
      <c r="A122" s="4" t="s">
        <v>43</v>
      </c>
      <c r="B122" s="44">
        <v>0</v>
      </c>
      <c r="C122" s="106">
        <v>0</v>
      </c>
      <c r="D122" s="128"/>
      <c r="E122" s="129"/>
    </row>
    <row r="123" spans="1:6" s="11" customFormat="1" ht="13.65" customHeight="1" x14ac:dyDescent="0.25">
      <c r="A123" s="1"/>
      <c r="B123" s="45"/>
      <c r="C123" s="107"/>
      <c r="D123" s="124"/>
      <c r="E123" s="125"/>
    </row>
    <row r="124" spans="1:6" s="11" customFormat="1" ht="13.65" customHeight="1" x14ac:dyDescent="0.25">
      <c r="A124" s="5" t="s">
        <v>52</v>
      </c>
      <c r="B124" s="45"/>
      <c r="C124" s="107"/>
      <c r="D124" s="124"/>
      <c r="E124" s="125"/>
      <c r="F124" s="26"/>
    </row>
    <row r="125" spans="1:6" s="11" customFormat="1" ht="13.65" customHeight="1" x14ac:dyDescent="0.25">
      <c r="A125" s="5" t="s">
        <v>66</v>
      </c>
      <c r="B125" s="42">
        <v>0</v>
      </c>
      <c r="C125" s="104">
        <v>0</v>
      </c>
      <c r="D125" s="124">
        <f t="shared" ref="D125:D134" si="11">E125/10*12</f>
        <v>0</v>
      </c>
      <c r="E125" s="125"/>
      <c r="F125" s="26"/>
    </row>
    <row r="126" spans="1:6" s="11" customFormat="1" ht="13.65" customHeight="1" x14ac:dyDescent="0.25">
      <c r="A126" s="5" t="s">
        <v>84</v>
      </c>
      <c r="B126" s="42">
        <v>0</v>
      </c>
      <c r="C126" s="104">
        <v>270.54000000000002</v>
      </c>
      <c r="D126" s="124">
        <f t="shared" si="11"/>
        <v>0</v>
      </c>
      <c r="E126" s="125"/>
      <c r="F126" s="26"/>
    </row>
    <row r="127" spans="1:6" s="11" customFormat="1" ht="13.65" customHeight="1" x14ac:dyDescent="0.25">
      <c r="A127" s="5" t="s">
        <v>69</v>
      </c>
      <c r="B127" s="42">
        <v>0</v>
      </c>
      <c r="C127" s="104">
        <v>0</v>
      </c>
      <c r="D127" s="124">
        <f t="shared" si="11"/>
        <v>0</v>
      </c>
      <c r="E127" s="125"/>
      <c r="F127" s="26"/>
    </row>
    <row r="128" spans="1:6" s="11" customFormat="1" ht="13.65" customHeight="1" x14ac:dyDescent="0.25">
      <c r="A128" s="5" t="s">
        <v>72</v>
      </c>
      <c r="B128" s="42">
        <f>D128*103.4%</f>
        <v>300.32323199999996</v>
      </c>
      <c r="C128" s="104">
        <f>17.82*104%</f>
        <v>18.532800000000002</v>
      </c>
      <c r="D128" s="124">
        <f t="shared" si="11"/>
        <v>290.44799999999998</v>
      </c>
      <c r="E128" s="125">
        <v>242.04</v>
      </c>
      <c r="F128" s="26"/>
    </row>
    <row r="129" spans="1:6" s="11" customFormat="1" ht="13.65" customHeight="1" x14ac:dyDescent="0.25">
      <c r="A129" s="5" t="s">
        <v>73</v>
      </c>
      <c r="B129" s="42">
        <f t="shared" ref="B129:B132" si="12">D129*103.4%</f>
        <v>131.71091999999999</v>
      </c>
      <c r="C129" s="104">
        <f>25.92*104%</f>
        <v>26.956800000000001</v>
      </c>
      <c r="D129" s="124">
        <f t="shared" si="11"/>
        <v>127.38</v>
      </c>
      <c r="E129" s="125">
        <v>106.15</v>
      </c>
      <c r="F129" s="26"/>
    </row>
    <row r="130" spans="1:6" s="11" customFormat="1" ht="13.65" customHeight="1" x14ac:dyDescent="0.25">
      <c r="A130" s="5" t="s">
        <v>74</v>
      </c>
      <c r="B130" s="42">
        <f t="shared" si="12"/>
        <v>127.59146399999999</v>
      </c>
      <c r="C130" s="104"/>
      <c r="D130" s="124">
        <f t="shared" si="11"/>
        <v>123.39599999999999</v>
      </c>
      <c r="E130" s="125">
        <v>102.83</v>
      </c>
      <c r="F130" s="26"/>
    </row>
    <row r="131" spans="1:6" s="11" customFormat="1" ht="13.65" customHeight="1" x14ac:dyDescent="0.25">
      <c r="A131" s="5" t="s">
        <v>75</v>
      </c>
      <c r="B131" s="42">
        <f t="shared" si="12"/>
        <v>5679.9729360000001</v>
      </c>
      <c r="C131" s="104">
        <f>4300*104%</f>
        <v>4472</v>
      </c>
      <c r="D131" s="124">
        <f t="shared" si="11"/>
        <v>5493.2039999999997</v>
      </c>
      <c r="E131" s="125">
        <v>4577.67</v>
      </c>
      <c r="F131" s="26"/>
    </row>
    <row r="132" spans="1:6" s="11" customFormat="1" ht="13.65" customHeight="1" x14ac:dyDescent="0.25">
      <c r="A132" s="5" t="s">
        <v>76</v>
      </c>
      <c r="B132" s="42">
        <f t="shared" si="12"/>
        <v>0</v>
      </c>
      <c r="C132" s="104">
        <f>66.42*104%</f>
        <v>69.076800000000006</v>
      </c>
      <c r="D132" s="124">
        <f t="shared" si="11"/>
        <v>0</v>
      </c>
      <c r="E132" s="125"/>
      <c r="F132" s="26"/>
    </row>
    <row r="133" spans="1:6" s="11" customFormat="1" ht="13.65" customHeight="1" x14ac:dyDescent="0.25">
      <c r="A133" s="5" t="s">
        <v>96</v>
      </c>
      <c r="B133" s="42">
        <v>0</v>
      </c>
      <c r="C133" s="104">
        <v>0</v>
      </c>
      <c r="D133" s="124">
        <f t="shared" si="11"/>
        <v>0</v>
      </c>
      <c r="E133" s="125"/>
      <c r="F133" s="26"/>
    </row>
    <row r="134" spans="1:6" s="11" customFormat="1" ht="13.65" customHeight="1" x14ac:dyDescent="0.25">
      <c r="A134" s="5" t="s">
        <v>85</v>
      </c>
      <c r="B134" s="42">
        <v>0</v>
      </c>
      <c r="C134" s="104">
        <v>0</v>
      </c>
      <c r="D134" s="124">
        <f t="shared" si="11"/>
        <v>0</v>
      </c>
      <c r="E134" s="125"/>
      <c r="F134" s="27"/>
    </row>
    <row r="135" spans="1:6" s="11" customFormat="1" ht="13.5" customHeight="1" x14ac:dyDescent="0.25">
      <c r="A135" s="4" t="s">
        <v>44</v>
      </c>
      <c r="B135" s="40">
        <f>SUM(B125:B134)</f>
        <v>6239.5985520000004</v>
      </c>
      <c r="C135" s="94">
        <f>SUM(C125:C134)</f>
        <v>4857.1063999999997</v>
      </c>
      <c r="D135" s="120">
        <f>SUM(D125:D134)</f>
        <v>6034.4279999999999</v>
      </c>
      <c r="E135" s="121">
        <f>SUM(E125:E134)</f>
        <v>5028.6900000000005</v>
      </c>
    </row>
    <row r="136" spans="1:6" s="11" customFormat="1" ht="13.5" customHeight="1" x14ac:dyDescent="0.25">
      <c r="A136" s="4" t="s">
        <v>45</v>
      </c>
      <c r="B136" s="40">
        <f>B122-B135</f>
        <v>-6239.5985520000004</v>
      </c>
      <c r="C136" s="94">
        <f>C122-C135</f>
        <v>-4857.1063999999997</v>
      </c>
      <c r="D136" s="120">
        <f>D122-D135</f>
        <v>-6034.4279999999999</v>
      </c>
      <c r="E136" s="121">
        <f>E122-E135</f>
        <v>-5028.6900000000005</v>
      </c>
    </row>
    <row r="137" spans="1:6" s="11" customFormat="1" ht="13.65" customHeight="1" x14ac:dyDescent="0.25">
      <c r="A137" s="2"/>
      <c r="B137" s="41"/>
      <c r="C137" s="103"/>
      <c r="D137" s="122"/>
      <c r="E137" s="123"/>
    </row>
    <row r="138" spans="1:6" s="11" customFormat="1" ht="13.65" customHeight="1" x14ac:dyDescent="0.25">
      <c r="A138" s="34" t="s">
        <v>97</v>
      </c>
      <c r="B138" s="38" t="s">
        <v>47</v>
      </c>
      <c r="C138" s="100" t="s">
        <v>47</v>
      </c>
      <c r="D138" s="114" t="s">
        <v>167</v>
      </c>
      <c r="E138" s="115" t="s">
        <v>152</v>
      </c>
    </row>
    <row r="139" spans="1:6" s="11" customFormat="1" ht="13.65" customHeight="1" x14ac:dyDescent="0.25">
      <c r="A139" s="35"/>
      <c r="B139" s="47" t="s">
        <v>48</v>
      </c>
      <c r="C139" s="101" t="s">
        <v>48</v>
      </c>
      <c r="D139" s="116" t="s">
        <v>148</v>
      </c>
      <c r="E139" s="117" t="s">
        <v>147</v>
      </c>
    </row>
    <row r="140" spans="1:6" s="11" customFormat="1" ht="13.65" customHeight="1" x14ac:dyDescent="0.25">
      <c r="A140" s="5" t="s">
        <v>49</v>
      </c>
      <c r="B140" s="41"/>
      <c r="C140" s="103"/>
      <c r="D140" s="122"/>
      <c r="E140" s="123"/>
    </row>
    <row r="141" spans="1:6" s="11" customFormat="1" ht="13.65" customHeight="1" x14ac:dyDescent="0.25">
      <c r="A141" s="5" t="s">
        <v>8</v>
      </c>
      <c r="B141" s="42">
        <f>1194900*96%</f>
        <v>1147104</v>
      </c>
      <c r="C141" s="104">
        <v>1194900</v>
      </c>
      <c r="D141" s="124">
        <f t="shared" ref="D141:D144" si="13">E141/10*12</f>
        <v>1010144.2920000001</v>
      </c>
      <c r="E141" s="125">
        <v>841786.91</v>
      </c>
    </row>
    <row r="142" spans="1:6" s="11" customFormat="1" ht="13.65" customHeight="1" x14ac:dyDescent="0.25">
      <c r="A142" s="5" t="s">
        <v>15</v>
      </c>
      <c r="B142" s="42">
        <v>30000</v>
      </c>
      <c r="C142" s="104">
        <v>30000</v>
      </c>
      <c r="D142" s="124">
        <f t="shared" si="13"/>
        <v>40247.555999999997</v>
      </c>
      <c r="E142" s="125">
        <v>33539.629999999997</v>
      </c>
    </row>
    <row r="143" spans="1:6" s="11" customFormat="1" ht="13.65" customHeight="1" x14ac:dyDescent="0.25">
      <c r="A143" s="5" t="s">
        <v>12</v>
      </c>
      <c r="B143" s="42">
        <v>31632.519999999997</v>
      </c>
      <c r="C143" s="104">
        <v>0</v>
      </c>
      <c r="D143" s="124">
        <f t="shared" si="13"/>
        <v>28469.267999999996</v>
      </c>
      <c r="E143" s="125">
        <v>23724.39</v>
      </c>
    </row>
    <row r="144" spans="1:6" s="11" customFormat="1" ht="13.65" customHeight="1" x14ac:dyDescent="0.25">
      <c r="A144" s="5" t="s">
        <v>98</v>
      </c>
      <c r="B144" s="43">
        <v>0</v>
      </c>
      <c r="C144" s="105">
        <v>0</v>
      </c>
      <c r="D144" s="126">
        <f t="shared" si="13"/>
        <v>0</v>
      </c>
      <c r="E144" s="127"/>
    </row>
    <row r="145" spans="1:5" s="11" customFormat="1" ht="13.65" customHeight="1" x14ac:dyDescent="0.25">
      <c r="A145" s="4" t="s">
        <v>43</v>
      </c>
      <c r="B145" s="44">
        <f>SUM(B141:B144)</f>
        <v>1208736.52</v>
      </c>
      <c r="C145" s="106">
        <f>SUM(C141:C144)</f>
        <v>1224900</v>
      </c>
      <c r="D145" s="128">
        <f>SUM(D141:D144)</f>
        <v>1078861.1160000002</v>
      </c>
      <c r="E145" s="129">
        <f>SUM(E141:E144)</f>
        <v>899050.93</v>
      </c>
    </row>
    <row r="146" spans="1:5" s="11" customFormat="1" ht="13.65" customHeight="1" x14ac:dyDescent="0.25">
      <c r="A146" s="1"/>
      <c r="B146" s="45"/>
      <c r="C146" s="107"/>
      <c r="D146" s="124"/>
      <c r="E146" s="125"/>
    </row>
    <row r="147" spans="1:5" s="11" customFormat="1" ht="13.65" customHeight="1" x14ac:dyDescent="0.25">
      <c r="A147" s="5" t="s">
        <v>52</v>
      </c>
      <c r="B147" s="45"/>
      <c r="C147" s="107"/>
      <c r="D147" s="124"/>
      <c r="E147" s="125"/>
    </row>
    <row r="148" spans="1:5" s="11" customFormat="1" ht="13.65" customHeight="1" x14ac:dyDescent="0.25">
      <c r="A148" s="5" t="s">
        <v>136</v>
      </c>
      <c r="B148" s="45">
        <v>1500</v>
      </c>
      <c r="C148" s="107"/>
      <c r="D148" s="124">
        <f t="shared" ref="D148:D188" si="14">E148/10*12</f>
        <v>1211.364</v>
      </c>
      <c r="E148" s="125">
        <v>1009.47</v>
      </c>
    </row>
    <row r="149" spans="1:5" s="11" customFormat="1" ht="13.65" customHeight="1" x14ac:dyDescent="0.25">
      <c r="A149" s="5" t="s">
        <v>54</v>
      </c>
      <c r="B149" s="42">
        <v>12000</v>
      </c>
      <c r="C149" s="104">
        <v>15000</v>
      </c>
      <c r="D149" s="124">
        <f t="shared" si="14"/>
        <v>0</v>
      </c>
      <c r="E149" s="125">
        <v>0</v>
      </c>
    </row>
    <row r="150" spans="1:5" s="11" customFormat="1" ht="13.65" customHeight="1" x14ac:dyDescent="0.25">
      <c r="A150" s="5" t="s">
        <v>57</v>
      </c>
      <c r="B150" s="42">
        <v>17000</v>
      </c>
      <c r="C150" s="104">
        <v>999.54000000000008</v>
      </c>
      <c r="D150" s="124">
        <f t="shared" si="14"/>
        <v>16279.511999999999</v>
      </c>
      <c r="E150" s="125">
        <v>13566.26</v>
      </c>
    </row>
    <row r="151" spans="1:5" s="11" customFormat="1" ht="13.65" customHeight="1" x14ac:dyDescent="0.25">
      <c r="A151" s="5" t="s">
        <v>99</v>
      </c>
      <c r="B151" s="42">
        <v>3000</v>
      </c>
      <c r="C151" s="104">
        <v>3000</v>
      </c>
      <c r="D151" s="124">
        <f t="shared" si="14"/>
        <v>0</v>
      </c>
      <c r="E151" s="125"/>
    </row>
    <row r="152" spans="1:5" s="11" customFormat="1" ht="13.65" customHeight="1" x14ac:dyDescent="0.25">
      <c r="A152" s="5" t="s">
        <v>59</v>
      </c>
      <c r="B152" s="42">
        <v>6011.8266666666668</v>
      </c>
      <c r="C152" s="104"/>
      <c r="D152" s="124">
        <f t="shared" si="14"/>
        <v>5410.6440000000002</v>
      </c>
      <c r="E152" s="125">
        <v>4508.87</v>
      </c>
    </row>
    <row r="153" spans="1:5" s="11" customFormat="1" ht="13.65" customHeight="1" x14ac:dyDescent="0.25">
      <c r="A153" s="5" t="s">
        <v>88</v>
      </c>
      <c r="B153" s="42">
        <v>2500</v>
      </c>
      <c r="C153" s="104">
        <v>858.6</v>
      </c>
      <c r="D153" s="124">
        <f t="shared" si="14"/>
        <v>2418.3359999999998</v>
      </c>
      <c r="E153" s="125">
        <v>2015.28</v>
      </c>
    </row>
    <row r="154" spans="1:5" s="11" customFormat="1" ht="13.65" customHeight="1" x14ac:dyDescent="0.25">
      <c r="A154" s="5" t="s">
        <v>100</v>
      </c>
      <c r="B154" s="42">
        <v>80000</v>
      </c>
      <c r="C154" s="104">
        <v>28000</v>
      </c>
      <c r="D154" s="124">
        <f t="shared" si="14"/>
        <v>127411.87199999999</v>
      </c>
      <c r="E154" s="125">
        <v>106176.56</v>
      </c>
    </row>
    <row r="155" spans="1:5" s="11" customFormat="1" ht="13.65" customHeight="1" x14ac:dyDescent="0.25">
      <c r="A155" s="5" t="s">
        <v>89</v>
      </c>
      <c r="B155" s="42">
        <v>10000</v>
      </c>
      <c r="C155" s="104">
        <v>15000</v>
      </c>
      <c r="D155" s="124">
        <f t="shared" si="14"/>
        <v>3967.1399999999994</v>
      </c>
      <c r="E155" s="125">
        <v>3305.95</v>
      </c>
    </row>
    <row r="156" spans="1:5" s="11" customFormat="1" ht="13.65" customHeight="1" x14ac:dyDescent="0.25">
      <c r="A156" s="5" t="s">
        <v>101</v>
      </c>
      <c r="B156" s="42">
        <v>10300</v>
      </c>
      <c r="C156" s="104">
        <v>20000</v>
      </c>
      <c r="D156" s="124">
        <f t="shared" si="14"/>
        <v>38763.804000000004</v>
      </c>
      <c r="E156" s="125">
        <v>32303.17</v>
      </c>
    </row>
    <row r="157" spans="1:5" s="11" customFormat="1" ht="13.65" customHeight="1" x14ac:dyDescent="0.25">
      <c r="A157" s="5" t="s">
        <v>102</v>
      </c>
      <c r="B157" s="42">
        <v>0</v>
      </c>
      <c r="C157" s="104">
        <v>0</v>
      </c>
      <c r="D157" s="124">
        <f t="shared" si="14"/>
        <v>0</v>
      </c>
      <c r="E157" s="125">
        <v>0</v>
      </c>
    </row>
    <row r="158" spans="1:5" s="11" customFormat="1" ht="13.65" customHeight="1" x14ac:dyDescent="0.25">
      <c r="A158" s="5" t="s">
        <v>63</v>
      </c>
      <c r="B158" s="42">
        <v>0</v>
      </c>
      <c r="C158" s="104">
        <v>426.06</v>
      </c>
      <c r="D158" s="124">
        <f t="shared" si="14"/>
        <v>0</v>
      </c>
      <c r="E158" s="125">
        <v>0</v>
      </c>
    </row>
    <row r="159" spans="1:5" s="11" customFormat="1" ht="13.65" customHeight="1" x14ac:dyDescent="0.25">
      <c r="A159" s="5" t="s">
        <v>66</v>
      </c>
      <c r="B159" s="42">
        <v>1500</v>
      </c>
      <c r="C159" s="104">
        <v>963.90000000000009</v>
      </c>
      <c r="D159" s="124">
        <f t="shared" si="14"/>
        <v>1026.204</v>
      </c>
      <c r="E159" s="125">
        <v>855.17</v>
      </c>
    </row>
    <row r="160" spans="1:5" s="11" customFormat="1" ht="13.65" customHeight="1" x14ac:dyDescent="0.25">
      <c r="A160" s="5" t="s">
        <v>67</v>
      </c>
      <c r="B160" s="42">
        <v>10000</v>
      </c>
      <c r="C160" s="104">
        <v>48000</v>
      </c>
      <c r="D160" s="124">
        <f t="shared" si="14"/>
        <v>3499.2000000000003</v>
      </c>
      <c r="E160" s="125">
        <v>2916</v>
      </c>
    </row>
    <row r="161" spans="1:5" s="11" customFormat="1" ht="13.65" customHeight="1" x14ac:dyDescent="0.25">
      <c r="A161" s="5" t="s">
        <v>103</v>
      </c>
      <c r="B161" s="42">
        <v>20000</v>
      </c>
      <c r="C161" s="104">
        <v>6000</v>
      </c>
      <c r="D161" s="124">
        <f t="shared" si="14"/>
        <v>98098.008000000002</v>
      </c>
      <c r="E161" s="125">
        <v>81748.34</v>
      </c>
    </row>
    <row r="162" spans="1:5" s="11" customFormat="1" ht="13.65" customHeight="1" x14ac:dyDescent="0.25">
      <c r="A162" s="5" t="s">
        <v>84</v>
      </c>
      <c r="B162" s="42">
        <v>50500</v>
      </c>
      <c r="C162" s="104">
        <v>8355.9600000000009</v>
      </c>
      <c r="D162" s="124">
        <f t="shared" si="14"/>
        <v>63574.38</v>
      </c>
      <c r="E162" s="125">
        <v>52978.65</v>
      </c>
    </row>
    <row r="163" spans="1:5" s="11" customFormat="1" ht="13.65" customHeight="1" x14ac:dyDescent="0.25">
      <c r="A163" s="5" t="s">
        <v>104</v>
      </c>
      <c r="B163" s="42">
        <v>12</v>
      </c>
      <c r="C163" s="104">
        <v>77.760000000000005</v>
      </c>
      <c r="D163" s="124">
        <f t="shared" si="14"/>
        <v>11.952000000000002</v>
      </c>
      <c r="E163" s="125">
        <v>9.9600000000000009</v>
      </c>
    </row>
    <row r="164" spans="1:5" s="11" customFormat="1" ht="13.65" customHeight="1" x14ac:dyDescent="0.25">
      <c r="A164" s="5" t="s">
        <v>105</v>
      </c>
      <c r="B164" s="42">
        <v>0</v>
      </c>
      <c r="C164" s="104">
        <v>0</v>
      </c>
      <c r="D164" s="124">
        <f t="shared" si="14"/>
        <v>0</v>
      </c>
      <c r="E164" s="125"/>
    </row>
    <row r="165" spans="1:5" s="11" customFormat="1" ht="13.65" customHeight="1" x14ac:dyDescent="0.25">
      <c r="A165" s="5" t="s">
        <v>69</v>
      </c>
      <c r="B165" s="42">
        <v>5000</v>
      </c>
      <c r="C165" s="104">
        <v>1268.46</v>
      </c>
      <c r="D165" s="124">
        <f t="shared" si="14"/>
        <v>4262.4480000000003</v>
      </c>
      <c r="E165" s="125">
        <v>3552.04</v>
      </c>
    </row>
    <row r="166" spans="1:5" s="11" customFormat="1" ht="13.65" customHeight="1" x14ac:dyDescent="0.25">
      <c r="A166" s="5" t="s">
        <v>92</v>
      </c>
      <c r="B166" s="42">
        <v>0</v>
      </c>
      <c r="C166" s="104">
        <v>0</v>
      </c>
      <c r="D166" s="124">
        <f t="shared" si="14"/>
        <v>0</v>
      </c>
      <c r="E166" s="125"/>
    </row>
    <row r="167" spans="1:5" s="11" customFormat="1" ht="13.65" customHeight="1" x14ac:dyDescent="0.25">
      <c r="A167" s="5" t="s">
        <v>72</v>
      </c>
      <c r="B167" s="42">
        <f>D167*103.4%</f>
        <v>24585.881232000003</v>
      </c>
      <c r="C167" s="104">
        <v>30971.160000000003</v>
      </c>
      <c r="D167" s="124">
        <f t="shared" si="14"/>
        <v>23777.448000000004</v>
      </c>
      <c r="E167" s="125">
        <v>19814.54</v>
      </c>
    </row>
    <row r="168" spans="1:5" s="11" customFormat="1" ht="13.65" customHeight="1" x14ac:dyDescent="0.25">
      <c r="A168" s="5" t="s">
        <v>73</v>
      </c>
      <c r="B168" s="42">
        <f t="shared" ref="B168:B169" si="15">D168*103.4%</f>
        <v>9726.3582239999996</v>
      </c>
      <c r="C168" s="104">
        <v>12362.220000000001</v>
      </c>
      <c r="D168" s="124">
        <f t="shared" si="14"/>
        <v>9406.5360000000001</v>
      </c>
      <c r="E168" s="125">
        <v>7838.78</v>
      </c>
    </row>
    <row r="169" spans="1:5" s="11" customFormat="1" ht="13.65" customHeight="1" x14ac:dyDescent="0.25">
      <c r="A169" s="5" t="s">
        <v>74</v>
      </c>
      <c r="B169" s="42">
        <f t="shared" si="15"/>
        <v>6744.7158239999999</v>
      </c>
      <c r="C169" s="104">
        <v>18265.5</v>
      </c>
      <c r="D169" s="124">
        <f t="shared" si="14"/>
        <v>6522.9359999999997</v>
      </c>
      <c r="E169" s="125">
        <v>5435.78</v>
      </c>
    </row>
    <row r="170" spans="1:5" s="11" customFormat="1" ht="13.65" customHeight="1" x14ac:dyDescent="0.25">
      <c r="A170" s="5" t="s">
        <v>106</v>
      </c>
      <c r="B170" s="42">
        <v>0</v>
      </c>
      <c r="C170" s="104">
        <v>0</v>
      </c>
      <c r="D170" s="124">
        <f t="shared" si="14"/>
        <v>0</v>
      </c>
      <c r="E170" s="125">
        <v>0</v>
      </c>
    </row>
    <row r="171" spans="1:5" s="11" customFormat="1" ht="13.65" customHeight="1" x14ac:dyDescent="0.25">
      <c r="A171" s="5" t="s">
        <v>75</v>
      </c>
      <c r="B171" s="42">
        <f>525000</f>
        <v>525000</v>
      </c>
      <c r="C171" s="104">
        <f>558000*104%</f>
        <v>580320</v>
      </c>
      <c r="D171" s="124">
        <f t="shared" si="14"/>
        <v>536103.88800000004</v>
      </c>
      <c r="E171" s="125">
        <v>446753.24</v>
      </c>
    </row>
    <row r="172" spans="1:5" s="11" customFormat="1" ht="13.65" customHeight="1" x14ac:dyDescent="0.25">
      <c r="A172" s="5" t="s">
        <v>76</v>
      </c>
      <c r="B172" s="42">
        <f t="shared" ref="B172:B173" si="16">D172*103.4%</f>
        <v>0</v>
      </c>
      <c r="C172" s="104">
        <f>2953.26*104%</f>
        <v>3071.3904000000002</v>
      </c>
      <c r="D172" s="124">
        <f t="shared" si="14"/>
        <v>0</v>
      </c>
      <c r="E172" s="125">
        <v>0</v>
      </c>
    </row>
    <row r="173" spans="1:5" s="11" customFormat="1" ht="13.65" customHeight="1" x14ac:dyDescent="0.25">
      <c r="A173" s="5" t="s">
        <v>77</v>
      </c>
      <c r="B173" s="42">
        <f t="shared" si="16"/>
        <v>19172.134344000002</v>
      </c>
      <c r="C173" s="104">
        <f>27946.62*104%</f>
        <v>29064.484799999998</v>
      </c>
      <c r="D173" s="124">
        <f t="shared" si="14"/>
        <v>18541.716</v>
      </c>
      <c r="E173" s="125">
        <v>15451.43</v>
      </c>
    </row>
    <row r="174" spans="1:5" s="11" customFormat="1" ht="13.65" customHeight="1" x14ac:dyDescent="0.25">
      <c r="A174" s="5" t="s">
        <v>107</v>
      </c>
      <c r="B174" s="42">
        <v>0</v>
      </c>
      <c r="C174" s="104">
        <f>212.22*104%</f>
        <v>220.7088</v>
      </c>
      <c r="D174" s="124">
        <f t="shared" si="14"/>
        <v>0</v>
      </c>
      <c r="E174" s="125">
        <v>0</v>
      </c>
    </row>
    <row r="175" spans="1:5" s="11" customFormat="1" ht="13.65" customHeight="1" x14ac:dyDescent="0.25">
      <c r="A175" s="5" t="s">
        <v>78</v>
      </c>
      <c r="B175" s="42">
        <f>D175*103.4%</f>
        <v>23883.638064000002</v>
      </c>
      <c r="C175" s="104">
        <f>25809.84*104%</f>
        <v>26842.2336</v>
      </c>
      <c r="D175" s="124">
        <f t="shared" si="14"/>
        <v>23098.296000000002</v>
      </c>
      <c r="E175" s="125">
        <v>19248.580000000002</v>
      </c>
    </row>
    <row r="176" spans="1:5" s="11" customFormat="1" ht="13.65" customHeight="1" x14ac:dyDescent="0.25">
      <c r="A176" s="5" t="s">
        <v>79</v>
      </c>
      <c r="B176" s="42">
        <v>0</v>
      </c>
      <c r="C176" s="104">
        <v>0</v>
      </c>
      <c r="D176" s="124">
        <f t="shared" si="14"/>
        <v>0</v>
      </c>
      <c r="E176" s="125">
        <v>0</v>
      </c>
    </row>
    <row r="177" spans="1:6" s="11" customFormat="1" ht="13.65" customHeight="1" x14ac:dyDescent="0.25">
      <c r="A177" s="5" t="s">
        <v>108</v>
      </c>
      <c r="B177" s="42">
        <v>0</v>
      </c>
      <c r="C177" s="104">
        <v>20000</v>
      </c>
      <c r="D177" s="124">
        <f t="shared" si="14"/>
        <v>20873.051999999996</v>
      </c>
      <c r="E177" s="125">
        <v>17394.21</v>
      </c>
    </row>
    <row r="178" spans="1:6" s="11" customFormat="1" ht="13.65" customHeight="1" x14ac:dyDescent="0.25">
      <c r="A178" s="5" t="s">
        <v>85</v>
      </c>
      <c r="B178" s="42">
        <v>4174.7400000000007</v>
      </c>
      <c r="C178" s="104">
        <v>4174.7400000000007</v>
      </c>
      <c r="D178" s="124">
        <f t="shared" si="14"/>
        <v>4292.076</v>
      </c>
      <c r="E178" s="125">
        <v>3576.73</v>
      </c>
      <c r="F178" s="15"/>
    </row>
    <row r="179" spans="1:6" s="11" customFormat="1" ht="13.65" customHeight="1" x14ac:dyDescent="0.25">
      <c r="A179" s="5" t="s">
        <v>109</v>
      </c>
      <c r="B179" s="42">
        <v>60000</v>
      </c>
      <c r="C179" s="104">
        <v>22760</v>
      </c>
      <c r="D179" s="124">
        <f t="shared" si="14"/>
        <v>52611.552000000003</v>
      </c>
      <c r="E179" s="125">
        <v>43842.96</v>
      </c>
      <c r="F179" s="15"/>
    </row>
    <row r="180" spans="1:6" s="11" customFormat="1" ht="13.65" customHeight="1" x14ac:dyDescent="0.25">
      <c r="A180" s="5" t="s">
        <v>93</v>
      </c>
      <c r="B180" s="42">
        <v>1000</v>
      </c>
      <c r="C180" s="104">
        <v>0</v>
      </c>
      <c r="D180" s="124">
        <f t="shared" si="14"/>
        <v>840</v>
      </c>
      <c r="E180" s="125">
        <v>700</v>
      </c>
    </row>
    <row r="181" spans="1:6" s="11" customFormat="1" ht="13.65" customHeight="1" x14ac:dyDescent="0.25">
      <c r="A181" s="5" t="s">
        <v>110</v>
      </c>
      <c r="B181" s="42">
        <v>0</v>
      </c>
      <c r="C181" s="104">
        <v>0</v>
      </c>
      <c r="D181" s="124">
        <f t="shared" si="14"/>
        <v>0</v>
      </c>
      <c r="E181" s="125"/>
    </row>
    <row r="182" spans="1:6" s="11" customFormat="1" ht="13.65" customHeight="1" x14ac:dyDescent="0.25">
      <c r="A182" s="5" t="s">
        <v>111</v>
      </c>
      <c r="B182" s="42">
        <v>0</v>
      </c>
      <c r="C182" s="104">
        <v>0</v>
      </c>
      <c r="D182" s="124">
        <f t="shared" si="14"/>
        <v>0</v>
      </c>
      <c r="E182" s="125"/>
    </row>
    <row r="183" spans="1:6" s="11" customFormat="1" ht="13.65" customHeight="1" x14ac:dyDescent="0.25">
      <c r="A183" s="5" t="s">
        <v>94</v>
      </c>
      <c r="B183" s="42">
        <v>5000</v>
      </c>
      <c r="C183" s="104">
        <v>35000</v>
      </c>
      <c r="D183" s="124">
        <f t="shared" si="14"/>
        <v>32856.948000000004</v>
      </c>
      <c r="E183" s="125">
        <v>27380.79</v>
      </c>
    </row>
    <row r="184" spans="1:6" s="11" customFormat="1" ht="13.65" customHeight="1" x14ac:dyDescent="0.25">
      <c r="A184" s="5" t="s">
        <v>112</v>
      </c>
      <c r="B184" s="42">
        <v>0</v>
      </c>
      <c r="C184" s="104">
        <v>64.800000000000011</v>
      </c>
      <c r="D184" s="124">
        <f t="shared" si="14"/>
        <v>0</v>
      </c>
      <c r="E184" s="125"/>
    </row>
    <row r="185" spans="1:6" s="11" customFormat="1" ht="13.65" customHeight="1" x14ac:dyDescent="0.25">
      <c r="A185" s="5" t="s">
        <v>113</v>
      </c>
      <c r="B185" s="42">
        <v>0</v>
      </c>
      <c r="C185" s="104">
        <v>0</v>
      </c>
      <c r="D185" s="124">
        <f t="shared" si="14"/>
        <v>0</v>
      </c>
      <c r="E185" s="125"/>
    </row>
    <row r="186" spans="1:6" s="11" customFormat="1" ht="13.65" customHeight="1" x14ac:dyDescent="0.25">
      <c r="A186" s="5" t="s">
        <v>59</v>
      </c>
      <c r="B186" s="42">
        <v>0</v>
      </c>
      <c r="C186" s="104">
        <v>0</v>
      </c>
      <c r="D186" s="124">
        <f t="shared" si="14"/>
        <v>0</v>
      </c>
      <c r="E186" s="125"/>
    </row>
    <row r="187" spans="1:6" s="11" customFormat="1" ht="13.5" customHeight="1" x14ac:dyDescent="0.25">
      <c r="A187" s="5" t="s">
        <v>136</v>
      </c>
      <c r="B187" s="42">
        <v>0</v>
      </c>
      <c r="C187" s="104">
        <v>0</v>
      </c>
      <c r="D187" s="124">
        <f t="shared" si="14"/>
        <v>0</v>
      </c>
      <c r="E187" s="125"/>
    </row>
    <row r="188" spans="1:6" s="11" customFormat="1" ht="13.5" customHeight="1" x14ac:dyDescent="0.25">
      <c r="A188" s="5" t="s">
        <v>114</v>
      </c>
      <c r="B188" s="42">
        <v>9000</v>
      </c>
      <c r="C188" s="104">
        <v>5000</v>
      </c>
      <c r="D188" s="124">
        <f t="shared" si="14"/>
        <v>8656.5480000000007</v>
      </c>
      <c r="E188" s="125">
        <v>7213.79</v>
      </c>
    </row>
    <row r="189" spans="1:6" s="11" customFormat="1" ht="13.65" customHeight="1" x14ac:dyDescent="0.25">
      <c r="A189" s="4" t="s">
        <v>44</v>
      </c>
      <c r="B189" s="40">
        <f t="shared" ref="B189:C189" si="17">SUM(B148:B188)</f>
        <v>917611.29435466684</v>
      </c>
      <c r="C189" s="94">
        <f t="shared" si="17"/>
        <v>936067.51760000002</v>
      </c>
      <c r="D189" s="120">
        <f>SUM(D148:D188)</f>
        <v>1103515.8600000001</v>
      </c>
      <c r="E189" s="121">
        <f>SUM(E148:E188)</f>
        <v>919596.55</v>
      </c>
    </row>
    <row r="190" spans="1:6" s="11" customFormat="1" ht="13.65" customHeight="1" x14ac:dyDescent="0.25">
      <c r="A190" s="4" t="s">
        <v>45</v>
      </c>
      <c r="B190" s="40">
        <f>B145-B189</f>
        <v>291125.22564533318</v>
      </c>
      <c r="C190" s="94">
        <f>C145-C189</f>
        <v>288832.48239999998</v>
      </c>
      <c r="D190" s="120">
        <f>D145-D189</f>
        <v>-24654.743999999948</v>
      </c>
      <c r="E190" s="121">
        <f>E145-E189</f>
        <v>-20545.619999999995</v>
      </c>
    </row>
    <row r="191" spans="1:6" s="11" customFormat="1" ht="13.65" customHeight="1" x14ac:dyDescent="0.25">
      <c r="A191" s="2"/>
      <c r="B191" s="41"/>
      <c r="C191" s="103"/>
      <c r="D191" s="122"/>
      <c r="E191" s="123"/>
      <c r="F191" s="26"/>
    </row>
    <row r="192" spans="1:6" s="11" customFormat="1" ht="13.65" customHeight="1" x14ac:dyDescent="0.25">
      <c r="A192" s="34" t="s">
        <v>115</v>
      </c>
      <c r="B192" s="38" t="s">
        <v>47</v>
      </c>
      <c r="C192" s="100" t="s">
        <v>47</v>
      </c>
      <c r="D192" s="114" t="s">
        <v>167</v>
      </c>
      <c r="E192" s="115" t="s">
        <v>152</v>
      </c>
    </row>
    <row r="193" spans="1:6" s="11" customFormat="1" ht="13.65" customHeight="1" x14ac:dyDescent="0.25">
      <c r="A193" s="35"/>
      <c r="B193" s="47" t="s">
        <v>48</v>
      </c>
      <c r="C193" s="101" t="s">
        <v>48</v>
      </c>
      <c r="D193" s="116" t="s">
        <v>148</v>
      </c>
      <c r="E193" s="117" t="s">
        <v>147</v>
      </c>
      <c r="F193" s="26"/>
    </row>
    <row r="194" spans="1:6" s="11" customFormat="1" ht="13.65" customHeight="1" x14ac:dyDescent="0.25">
      <c r="A194" s="5" t="s">
        <v>49</v>
      </c>
      <c r="B194" s="42"/>
      <c r="C194" s="104"/>
      <c r="D194" s="124"/>
      <c r="E194" s="125"/>
      <c r="F194" s="26"/>
    </row>
    <row r="195" spans="1:6" s="11" customFormat="1" ht="13.65" customHeight="1" x14ac:dyDescent="0.25">
      <c r="A195" s="5" t="s">
        <v>21</v>
      </c>
      <c r="B195" s="42"/>
      <c r="C195" s="104"/>
      <c r="D195" s="124"/>
      <c r="E195" s="125"/>
      <c r="F195" s="26"/>
    </row>
    <row r="196" spans="1:6" s="11" customFormat="1" ht="13.65" customHeight="1" x14ac:dyDescent="0.25">
      <c r="A196" s="5" t="s">
        <v>43</v>
      </c>
      <c r="B196" s="49">
        <v>0</v>
      </c>
      <c r="C196" s="110">
        <v>0</v>
      </c>
      <c r="D196" s="122">
        <v>0</v>
      </c>
      <c r="E196" s="123">
        <v>0</v>
      </c>
      <c r="F196" s="26"/>
    </row>
    <row r="197" spans="1:6" s="11" customFormat="1" ht="13.65" customHeight="1" x14ac:dyDescent="0.25">
      <c r="A197" s="1"/>
      <c r="B197" s="45"/>
      <c r="C197" s="107"/>
      <c r="D197" s="124"/>
      <c r="E197" s="125"/>
      <c r="F197" s="26"/>
    </row>
    <row r="198" spans="1:6" s="11" customFormat="1" ht="13.65" customHeight="1" x14ac:dyDescent="0.25">
      <c r="A198" s="5" t="s">
        <v>52</v>
      </c>
      <c r="B198" s="45"/>
      <c r="C198" s="107"/>
      <c r="D198" s="124"/>
      <c r="E198" s="125"/>
      <c r="F198" s="26"/>
    </row>
    <row r="199" spans="1:6" s="11" customFormat="1" ht="13.65" customHeight="1" x14ac:dyDescent="0.25">
      <c r="A199" s="5" t="s">
        <v>136</v>
      </c>
      <c r="B199" s="45"/>
      <c r="C199" s="107"/>
      <c r="D199" s="124"/>
      <c r="E199" s="125"/>
      <c r="F199" s="26"/>
    </row>
    <row r="200" spans="1:6" s="11" customFormat="1" ht="13.65" customHeight="1" x14ac:dyDescent="0.25">
      <c r="A200" s="5" t="s">
        <v>57</v>
      </c>
      <c r="B200" s="42">
        <v>0</v>
      </c>
      <c r="C200" s="104">
        <v>0</v>
      </c>
      <c r="D200" s="124">
        <f t="shared" ref="D200:D207" si="18">E200/10*12</f>
        <v>0</v>
      </c>
      <c r="E200" s="125"/>
      <c r="F200" s="26"/>
    </row>
    <row r="201" spans="1:6" s="11" customFormat="1" ht="13.65" customHeight="1" x14ac:dyDescent="0.25">
      <c r="A201" s="5" t="s">
        <v>89</v>
      </c>
      <c r="B201" s="42">
        <v>0</v>
      </c>
      <c r="C201" s="104">
        <v>0</v>
      </c>
      <c r="D201" s="124">
        <f t="shared" si="18"/>
        <v>0</v>
      </c>
      <c r="E201" s="125"/>
      <c r="F201" s="26"/>
    </row>
    <row r="202" spans="1:6" s="11" customFormat="1" ht="13.65" customHeight="1" x14ac:dyDescent="0.25">
      <c r="A202" s="5" t="s">
        <v>101</v>
      </c>
      <c r="B202" s="42">
        <v>0</v>
      </c>
      <c r="C202" s="104">
        <v>0</v>
      </c>
      <c r="D202" s="124">
        <f t="shared" si="18"/>
        <v>0</v>
      </c>
      <c r="E202" s="125"/>
      <c r="F202" s="26"/>
    </row>
    <row r="203" spans="1:6" s="11" customFormat="1" ht="13.65" customHeight="1" x14ac:dyDescent="0.25">
      <c r="A203" s="5" t="s">
        <v>66</v>
      </c>
      <c r="B203" s="42">
        <v>0</v>
      </c>
      <c r="C203" s="104">
        <v>1000</v>
      </c>
      <c r="D203" s="124">
        <f t="shared" si="18"/>
        <v>0</v>
      </c>
      <c r="E203" s="125"/>
      <c r="F203" s="26"/>
    </row>
    <row r="204" spans="1:6" s="11" customFormat="1" ht="13.65" customHeight="1" x14ac:dyDescent="0.25">
      <c r="A204" s="5" t="s">
        <v>84</v>
      </c>
      <c r="B204" s="42">
        <v>0</v>
      </c>
      <c r="C204" s="104">
        <v>0</v>
      </c>
      <c r="D204" s="124">
        <f t="shared" si="18"/>
        <v>0</v>
      </c>
      <c r="E204" s="125"/>
      <c r="F204" s="26"/>
    </row>
    <row r="205" spans="1:6" s="11" customFormat="1" ht="13.65" customHeight="1" x14ac:dyDescent="0.25">
      <c r="A205" s="5" t="s">
        <v>69</v>
      </c>
      <c r="B205" s="42">
        <v>0</v>
      </c>
      <c r="C205" s="104">
        <v>0</v>
      </c>
      <c r="D205" s="124">
        <f t="shared" si="18"/>
        <v>0</v>
      </c>
      <c r="E205" s="125"/>
      <c r="F205" s="26"/>
    </row>
    <row r="206" spans="1:6" s="11" customFormat="1" ht="13.5" customHeight="1" x14ac:dyDescent="0.25">
      <c r="A206" s="5" t="s">
        <v>85</v>
      </c>
      <c r="B206" s="42">
        <v>0</v>
      </c>
      <c r="C206" s="104">
        <v>3000</v>
      </c>
      <c r="D206" s="124">
        <f t="shared" si="18"/>
        <v>0</v>
      </c>
      <c r="E206" s="125"/>
    </row>
    <row r="207" spans="1:6" s="11" customFormat="1" ht="13.5" customHeight="1" x14ac:dyDescent="0.25">
      <c r="A207" s="5" t="s">
        <v>94</v>
      </c>
      <c r="B207" s="42">
        <v>0</v>
      </c>
      <c r="C207" s="104">
        <v>0</v>
      </c>
      <c r="D207" s="124">
        <f t="shared" si="18"/>
        <v>0</v>
      </c>
      <c r="E207" s="125"/>
    </row>
    <row r="208" spans="1:6" s="11" customFormat="1" ht="13.65" customHeight="1" x14ac:dyDescent="0.25">
      <c r="A208" s="4" t="s">
        <v>44</v>
      </c>
      <c r="B208" s="40">
        <f>SUM(B200:B207)</f>
        <v>0</v>
      </c>
      <c r="C208" s="94">
        <f>SUM(C200:C207)</f>
        <v>4000</v>
      </c>
      <c r="D208" s="120">
        <f>SUM(D199:D207)</f>
        <v>0</v>
      </c>
      <c r="E208" s="121">
        <f>SUM(E199:E207)</f>
        <v>0</v>
      </c>
    </row>
    <row r="209" spans="1:5" s="11" customFormat="1" ht="13.65" customHeight="1" x14ac:dyDescent="0.25">
      <c r="A209" s="4" t="s">
        <v>45</v>
      </c>
      <c r="B209" s="40">
        <f>B196-B208</f>
        <v>0</v>
      </c>
      <c r="C209" s="94">
        <f>C196-C208</f>
        <v>-4000</v>
      </c>
      <c r="D209" s="120">
        <f>D196-D208</f>
        <v>0</v>
      </c>
      <c r="E209" s="121">
        <f>E196-E208</f>
        <v>0</v>
      </c>
    </row>
    <row r="210" spans="1:5" s="11" customFormat="1" ht="13.65" customHeight="1" x14ac:dyDescent="0.25">
      <c r="A210" s="10"/>
      <c r="B210" s="49"/>
      <c r="C210" s="110"/>
      <c r="D210" s="122"/>
      <c r="E210" s="123"/>
    </row>
    <row r="211" spans="1:5" s="11" customFormat="1" ht="13.65" customHeight="1" x14ac:dyDescent="0.25">
      <c r="A211" s="34" t="s">
        <v>116</v>
      </c>
      <c r="B211" s="38" t="s">
        <v>47</v>
      </c>
      <c r="C211" s="100" t="s">
        <v>47</v>
      </c>
      <c r="D211" s="114" t="s">
        <v>167</v>
      </c>
      <c r="E211" s="115" t="s">
        <v>152</v>
      </c>
    </row>
    <row r="212" spans="1:5" s="11" customFormat="1" ht="13.65" customHeight="1" x14ac:dyDescent="0.25">
      <c r="A212" s="35"/>
      <c r="B212" s="47" t="s">
        <v>48</v>
      </c>
      <c r="C212" s="101" t="s">
        <v>48</v>
      </c>
      <c r="D212" s="116" t="s">
        <v>148</v>
      </c>
      <c r="E212" s="117" t="s">
        <v>147</v>
      </c>
    </row>
    <row r="213" spans="1:5" s="11" customFormat="1" ht="13.65" customHeight="1" x14ac:dyDescent="0.25">
      <c r="A213" s="5" t="s">
        <v>49</v>
      </c>
      <c r="B213" s="42"/>
      <c r="C213" s="104"/>
      <c r="D213" s="124"/>
      <c r="E213" s="125"/>
    </row>
    <row r="214" spans="1:5" s="11" customFormat="1" ht="13.65" customHeight="1" x14ac:dyDescent="0.25">
      <c r="A214" s="5" t="s">
        <v>117</v>
      </c>
      <c r="B214" s="42"/>
      <c r="C214" s="104"/>
      <c r="D214" s="124">
        <v>0</v>
      </c>
      <c r="E214" s="125">
        <v>0</v>
      </c>
    </row>
    <row r="215" spans="1:5" s="11" customFormat="1" ht="13.65" customHeight="1" x14ac:dyDescent="0.25">
      <c r="A215" s="4" t="s">
        <v>43</v>
      </c>
      <c r="B215" s="44">
        <v>0</v>
      </c>
      <c r="C215" s="106">
        <v>0</v>
      </c>
      <c r="D215" s="128">
        <f>SUM(D214)</f>
        <v>0</v>
      </c>
      <c r="E215" s="129">
        <f>SUM(E214)</f>
        <v>0</v>
      </c>
    </row>
    <row r="216" spans="1:5" s="11" customFormat="1" ht="13.65" customHeight="1" x14ac:dyDescent="0.25">
      <c r="A216" s="1"/>
      <c r="B216" s="45"/>
      <c r="C216" s="107"/>
      <c r="D216" s="124"/>
      <c r="E216" s="125"/>
    </row>
    <row r="217" spans="1:5" s="11" customFormat="1" ht="13.65" customHeight="1" x14ac:dyDescent="0.25">
      <c r="A217" s="5" t="s">
        <v>52</v>
      </c>
      <c r="B217" s="45"/>
      <c r="C217" s="107"/>
      <c r="D217" s="124"/>
      <c r="E217" s="125"/>
    </row>
    <row r="218" spans="1:5" s="11" customFormat="1" ht="13.65" customHeight="1" x14ac:dyDescent="0.25">
      <c r="A218" s="5" t="s">
        <v>136</v>
      </c>
      <c r="B218" s="45">
        <v>0</v>
      </c>
      <c r="C218" s="107"/>
      <c r="D218" s="124">
        <f t="shared" ref="D218:D233" si="19">E218/10*12</f>
        <v>234.84</v>
      </c>
      <c r="E218" s="125">
        <v>195.7</v>
      </c>
    </row>
    <row r="219" spans="1:5" s="11" customFormat="1" ht="13.65" customHeight="1" x14ac:dyDescent="0.25">
      <c r="A219" s="5" t="s">
        <v>118</v>
      </c>
      <c r="B219" s="42">
        <v>0</v>
      </c>
      <c r="C219" s="104">
        <v>567</v>
      </c>
      <c r="D219" s="124">
        <f t="shared" si="19"/>
        <v>0</v>
      </c>
      <c r="E219" s="125"/>
    </row>
    <row r="220" spans="1:5" s="11" customFormat="1" ht="13.65" customHeight="1" x14ac:dyDescent="0.25">
      <c r="A220" s="5" t="s">
        <v>66</v>
      </c>
      <c r="B220" s="42">
        <v>0</v>
      </c>
      <c r="C220" s="104">
        <v>0</v>
      </c>
      <c r="D220" s="124">
        <f t="shared" si="19"/>
        <v>0</v>
      </c>
      <c r="E220" s="125"/>
    </row>
    <row r="221" spans="1:5" s="11" customFormat="1" ht="13.65" customHeight="1" x14ac:dyDescent="0.25">
      <c r="A221" s="5" t="s">
        <v>119</v>
      </c>
      <c r="B221" s="42">
        <v>0</v>
      </c>
      <c r="C221" s="104">
        <v>0</v>
      </c>
      <c r="D221" s="124">
        <f t="shared" si="19"/>
        <v>0</v>
      </c>
      <c r="E221" s="125"/>
    </row>
    <row r="222" spans="1:5" s="11" customFormat="1" ht="13.65" customHeight="1" x14ac:dyDescent="0.25">
      <c r="A222" s="5" t="s">
        <v>84</v>
      </c>
      <c r="B222" s="42">
        <v>0</v>
      </c>
      <c r="C222" s="104">
        <v>15000</v>
      </c>
      <c r="D222" s="124">
        <f t="shared" si="19"/>
        <v>0</v>
      </c>
      <c r="E222" s="125"/>
    </row>
    <row r="223" spans="1:5" s="11" customFormat="1" ht="13.65" customHeight="1" x14ac:dyDescent="0.25">
      <c r="A223" s="5" t="s">
        <v>69</v>
      </c>
      <c r="B223" s="42">
        <v>0</v>
      </c>
      <c r="C223" s="104">
        <v>186.3</v>
      </c>
      <c r="D223" s="124">
        <f t="shared" si="19"/>
        <v>0</v>
      </c>
      <c r="E223" s="125"/>
    </row>
    <row r="224" spans="1:5" s="11" customFormat="1" ht="13.65" customHeight="1" x14ac:dyDescent="0.25">
      <c r="A224" s="5" t="s">
        <v>72</v>
      </c>
      <c r="B224" s="42">
        <v>0</v>
      </c>
      <c r="C224" s="104">
        <v>6838.6032000000014</v>
      </c>
      <c r="D224" s="124">
        <f t="shared" si="19"/>
        <v>0</v>
      </c>
      <c r="E224" s="125"/>
    </row>
    <row r="225" spans="1:5" s="11" customFormat="1" ht="13.65" customHeight="1" x14ac:dyDescent="0.25">
      <c r="A225" s="5" t="s">
        <v>73</v>
      </c>
      <c r="B225" s="42">
        <v>0</v>
      </c>
      <c r="C225" s="104">
        <v>2714.2128000000002</v>
      </c>
      <c r="D225" s="124">
        <f t="shared" si="19"/>
        <v>0</v>
      </c>
      <c r="E225" s="125"/>
    </row>
    <row r="226" spans="1:5" s="11" customFormat="1" ht="13.65" customHeight="1" x14ac:dyDescent="0.25">
      <c r="A226" s="5" t="s">
        <v>74</v>
      </c>
      <c r="B226" s="42">
        <v>0</v>
      </c>
      <c r="C226" s="104"/>
      <c r="D226" s="124">
        <f t="shared" si="19"/>
        <v>0</v>
      </c>
      <c r="E226" s="125"/>
    </row>
    <row r="227" spans="1:5" s="11" customFormat="1" ht="13.65" customHeight="1" x14ac:dyDescent="0.25">
      <c r="A227" s="5" t="s">
        <v>75</v>
      </c>
      <c r="B227" s="42">
        <v>0</v>
      </c>
      <c r="C227" s="104">
        <v>120650.21280000001</v>
      </c>
      <c r="D227" s="124">
        <f t="shared" si="19"/>
        <v>0</v>
      </c>
      <c r="E227" s="125"/>
    </row>
    <row r="228" spans="1:5" s="11" customFormat="1" ht="13.65" customHeight="1" x14ac:dyDescent="0.25">
      <c r="A228" s="5" t="s">
        <v>76</v>
      </c>
      <c r="B228" s="42">
        <v>0</v>
      </c>
      <c r="C228" s="104">
        <v>2156.5440000000003</v>
      </c>
      <c r="D228" s="124">
        <f t="shared" si="19"/>
        <v>0</v>
      </c>
      <c r="E228" s="125"/>
    </row>
    <row r="229" spans="1:5" s="11" customFormat="1" ht="13.65" customHeight="1" x14ac:dyDescent="0.25">
      <c r="A229" s="5" t="s">
        <v>77</v>
      </c>
      <c r="B229" s="42">
        <v>0</v>
      </c>
      <c r="C229" s="104">
        <v>2720.9520000000002</v>
      </c>
      <c r="D229" s="124">
        <f t="shared" si="19"/>
        <v>0</v>
      </c>
      <c r="E229" s="125"/>
    </row>
    <row r="230" spans="1:5" s="11" customFormat="1" ht="13.65" customHeight="1" x14ac:dyDescent="0.25">
      <c r="A230" s="5" t="s">
        <v>78</v>
      </c>
      <c r="B230" s="42">
        <v>0</v>
      </c>
      <c r="C230" s="104">
        <v>4412.4912000000004</v>
      </c>
      <c r="D230" s="124">
        <f t="shared" si="19"/>
        <v>0</v>
      </c>
      <c r="E230" s="125"/>
    </row>
    <row r="231" spans="1:5" s="11" customFormat="1" ht="13.65" customHeight="1" x14ac:dyDescent="0.25">
      <c r="A231" s="5" t="s">
        <v>108</v>
      </c>
      <c r="B231" s="42">
        <v>0</v>
      </c>
      <c r="C231" s="104">
        <v>362.88</v>
      </c>
      <c r="D231" s="124">
        <f t="shared" si="19"/>
        <v>0</v>
      </c>
      <c r="E231" s="125"/>
    </row>
    <row r="232" spans="1:5" s="11" customFormat="1" ht="13.5" customHeight="1" x14ac:dyDescent="0.25">
      <c r="A232" s="5" t="s">
        <v>85</v>
      </c>
      <c r="B232" s="42">
        <v>0</v>
      </c>
      <c r="C232" s="104">
        <v>0</v>
      </c>
      <c r="D232" s="124">
        <f t="shared" si="19"/>
        <v>0</v>
      </c>
      <c r="E232" s="125"/>
    </row>
    <row r="233" spans="1:5" s="11" customFormat="1" ht="13.5" customHeight="1" x14ac:dyDescent="0.25">
      <c r="A233" s="5" t="s">
        <v>94</v>
      </c>
      <c r="B233" s="42">
        <v>0</v>
      </c>
      <c r="C233" s="104">
        <v>0</v>
      </c>
      <c r="D233" s="124">
        <f t="shared" si="19"/>
        <v>0</v>
      </c>
      <c r="E233" s="125"/>
    </row>
    <row r="234" spans="1:5" s="11" customFormat="1" ht="13.65" customHeight="1" x14ac:dyDescent="0.25">
      <c r="A234" s="4" t="s">
        <v>44</v>
      </c>
      <c r="B234" s="40">
        <f>SUM(B219:B233)</f>
        <v>0</v>
      </c>
      <c r="C234" s="94">
        <f>SUM(C219:C233)</f>
        <v>155609.196</v>
      </c>
      <c r="D234" s="120">
        <f>SUM(D218:D233)</f>
        <v>234.84</v>
      </c>
      <c r="E234" s="121">
        <f>SUM(E218:E233)</f>
        <v>195.7</v>
      </c>
    </row>
    <row r="235" spans="1:5" s="11" customFormat="1" ht="13.65" customHeight="1" x14ac:dyDescent="0.25">
      <c r="A235" s="4" t="s">
        <v>45</v>
      </c>
      <c r="B235" s="40">
        <f>B215-B234</f>
        <v>0</v>
      </c>
      <c r="C235" s="94">
        <f>C215-C234</f>
        <v>-155609.196</v>
      </c>
      <c r="D235" s="120">
        <f>D215-D234</f>
        <v>-234.84</v>
      </c>
      <c r="E235" s="121">
        <f>E215-E234</f>
        <v>-195.7</v>
      </c>
    </row>
    <row r="236" spans="1:5" s="11" customFormat="1" ht="13.65" customHeight="1" x14ac:dyDescent="0.25">
      <c r="A236" s="10"/>
      <c r="B236" s="49"/>
      <c r="C236" s="110"/>
      <c r="D236" s="122"/>
      <c r="E236" s="123"/>
    </row>
    <row r="237" spans="1:5" s="11" customFormat="1" ht="13.65" customHeight="1" x14ac:dyDescent="0.25">
      <c r="A237" s="34" t="s">
        <v>30</v>
      </c>
      <c r="B237" s="38" t="s">
        <v>47</v>
      </c>
      <c r="C237" s="100" t="s">
        <v>47</v>
      </c>
      <c r="D237" s="114" t="s">
        <v>167</v>
      </c>
      <c r="E237" s="115" t="s">
        <v>152</v>
      </c>
    </row>
    <row r="238" spans="1:5" s="11" customFormat="1" ht="13.65" customHeight="1" x14ac:dyDescent="0.25">
      <c r="A238" s="35"/>
      <c r="B238" s="47" t="s">
        <v>48</v>
      </c>
      <c r="C238" s="101" t="s">
        <v>48</v>
      </c>
      <c r="D238" s="116" t="s">
        <v>148</v>
      </c>
      <c r="E238" s="117" t="s">
        <v>147</v>
      </c>
    </row>
    <row r="239" spans="1:5" s="11" customFormat="1" ht="13.65" customHeight="1" x14ac:dyDescent="0.25">
      <c r="A239" s="5" t="s">
        <v>49</v>
      </c>
      <c r="B239" s="41"/>
      <c r="C239" s="103"/>
      <c r="D239" s="122"/>
      <c r="E239" s="123"/>
    </row>
    <row r="240" spans="1:5" s="11" customFormat="1" ht="13.65" customHeight="1" x14ac:dyDescent="0.25">
      <c r="A240" s="5" t="s">
        <v>8</v>
      </c>
      <c r="B240" s="42">
        <f>27300*96%</f>
        <v>26208</v>
      </c>
      <c r="C240" s="104">
        <v>27300</v>
      </c>
      <c r="D240" s="124">
        <f t="shared" ref="D240:D242" si="20">E240/10*12</f>
        <v>0</v>
      </c>
      <c r="E240" s="125"/>
    </row>
    <row r="241" spans="1:7" s="11" customFormat="1" ht="13.65" customHeight="1" x14ac:dyDescent="0.25">
      <c r="A241" s="5" t="s">
        <v>21</v>
      </c>
      <c r="B241" s="42"/>
      <c r="C241" s="104"/>
      <c r="D241" s="124">
        <f t="shared" si="20"/>
        <v>0</v>
      </c>
      <c r="E241" s="125"/>
    </row>
    <row r="242" spans="1:7" s="11" customFormat="1" ht="13.65" customHeight="1" x14ac:dyDescent="0.25">
      <c r="A242" s="5" t="s">
        <v>12</v>
      </c>
      <c r="B242" s="43">
        <v>100</v>
      </c>
      <c r="C242" s="105">
        <v>3000</v>
      </c>
      <c r="D242" s="126">
        <f t="shared" si="20"/>
        <v>59.279999999999994</v>
      </c>
      <c r="E242" s="127">
        <v>49.4</v>
      </c>
    </row>
    <row r="243" spans="1:7" s="11" customFormat="1" ht="13.65" customHeight="1" x14ac:dyDescent="0.25">
      <c r="A243" s="4" t="s">
        <v>43</v>
      </c>
      <c r="B243" s="44">
        <f>SUM(B240:B242)</f>
        <v>26308</v>
      </c>
      <c r="C243" s="106">
        <f>SUM(C240:C242)</f>
        <v>30300</v>
      </c>
      <c r="D243" s="128">
        <f>SUM(D240:D242)</f>
        <v>59.279999999999994</v>
      </c>
      <c r="E243" s="129">
        <f>SUM(E240:E242)</f>
        <v>49.4</v>
      </c>
      <c r="F243" s="26"/>
    </row>
    <row r="244" spans="1:7" s="11" customFormat="1" ht="13.65" customHeight="1" x14ac:dyDescent="0.25">
      <c r="A244" s="1"/>
      <c r="B244" s="45"/>
      <c r="C244" s="107"/>
      <c r="D244" s="124"/>
      <c r="E244" s="125"/>
      <c r="F244" s="26"/>
    </row>
    <row r="245" spans="1:7" s="11" customFormat="1" ht="13.65" customHeight="1" x14ac:dyDescent="0.25">
      <c r="A245" s="5" t="s">
        <v>52</v>
      </c>
      <c r="B245" s="45"/>
      <c r="C245" s="107"/>
      <c r="D245" s="124"/>
      <c r="E245" s="125"/>
      <c r="F245" s="26"/>
    </row>
    <row r="246" spans="1:7" s="11" customFormat="1" ht="13.65" customHeight="1" x14ac:dyDescent="0.25">
      <c r="A246" s="5" t="s">
        <v>57</v>
      </c>
      <c r="B246" s="45"/>
      <c r="C246" s="107"/>
      <c r="D246" s="124">
        <f t="shared" ref="D246:D255" si="21">E246/10*12</f>
        <v>1.2000000000000002</v>
      </c>
      <c r="E246" s="125">
        <v>1</v>
      </c>
      <c r="F246" s="26"/>
    </row>
    <row r="247" spans="1:7" s="11" customFormat="1" ht="13.65" customHeight="1" x14ac:dyDescent="0.25">
      <c r="A247" s="5" t="s">
        <v>66</v>
      </c>
      <c r="B247" s="42">
        <v>0</v>
      </c>
      <c r="C247" s="104">
        <v>0</v>
      </c>
      <c r="D247" s="124">
        <f t="shared" si="21"/>
        <v>265.72799999999995</v>
      </c>
      <c r="E247" s="125">
        <v>221.44</v>
      </c>
      <c r="F247" s="26"/>
    </row>
    <row r="248" spans="1:7" s="11" customFormat="1" ht="13.65" customHeight="1" x14ac:dyDescent="0.25">
      <c r="A248" s="5" t="s">
        <v>84</v>
      </c>
      <c r="B248" s="42">
        <v>3000</v>
      </c>
      <c r="C248" s="104">
        <v>9000</v>
      </c>
      <c r="D248" s="124">
        <f t="shared" si="21"/>
        <v>1074.7439999999999</v>
      </c>
      <c r="E248" s="125">
        <v>895.62</v>
      </c>
      <c r="F248" s="26"/>
    </row>
    <row r="249" spans="1:7" s="11" customFormat="1" ht="13.65" customHeight="1" x14ac:dyDescent="0.25">
      <c r="A249" s="5" t="s">
        <v>69</v>
      </c>
      <c r="B249" s="42">
        <v>0</v>
      </c>
      <c r="C249" s="104">
        <v>0</v>
      </c>
      <c r="D249" s="124">
        <f t="shared" si="21"/>
        <v>0</v>
      </c>
      <c r="E249" s="125"/>
      <c r="F249" s="26"/>
      <c r="G249" s="15"/>
    </row>
    <row r="250" spans="1:7" s="11" customFormat="1" ht="13.65" customHeight="1" x14ac:dyDescent="0.25">
      <c r="A250" s="5" t="s">
        <v>72</v>
      </c>
      <c r="B250" s="42">
        <f>D250*103.4%</f>
        <v>1552.8984239999997</v>
      </c>
      <c r="C250" s="104">
        <v>926.6400000000001</v>
      </c>
      <c r="D250" s="124">
        <f t="shared" si="21"/>
        <v>1501.8359999999998</v>
      </c>
      <c r="E250" s="125">
        <v>1251.53</v>
      </c>
      <c r="F250" s="26"/>
    </row>
    <row r="251" spans="1:7" s="11" customFormat="1" ht="13.65" customHeight="1" x14ac:dyDescent="0.25">
      <c r="A251" s="5" t="s">
        <v>73</v>
      </c>
      <c r="B251" s="42">
        <f t="shared" ref="B251:B254" si="22">D251*103.4%</f>
        <v>768.50188800000001</v>
      </c>
      <c r="C251" s="104">
        <v>532.39679999999998</v>
      </c>
      <c r="D251" s="124">
        <f t="shared" si="21"/>
        <v>743.23199999999997</v>
      </c>
      <c r="E251" s="125">
        <v>619.36</v>
      </c>
      <c r="F251" s="26"/>
    </row>
    <row r="252" spans="1:7" s="11" customFormat="1" ht="13.65" customHeight="1" x14ac:dyDescent="0.25">
      <c r="A252" s="5" t="s">
        <v>74</v>
      </c>
      <c r="B252" s="42">
        <f t="shared" si="22"/>
        <v>319.50600000000003</v>
      </c>
      <c r="C252" s="104"/>
      <c r="D252" s="124">
        <f t="shared" si="21"/>
        <v>309</v>
      </c>
      <c r="E252" s="125">
        <v>257.5</v>
      </c>
      <c r="F252" s="26"/>
    </row>
    <row r="253" spans="1:7" s="11" customFormat="1" ht="13.65" customHeight="1" x14ac:dyDescent="0.25">
      <c r="A253" s="5" t="s">
        <v>75</v>
      </c>
      <c r="B253" s="42">
        <f>(D253*103.4%)+-12446.532968</f>
        <v>20667.093688000001</v>
      </c>
      <c r="C253" s="104">
        <v>17680</v>
      </c>
      <c r="D253" s="124">
        <f t="shared" si="21"/>
        <v>32024.784</v>
      </c>
      <c r="E253" s="125">
        <v>26687.32</v>
      </c>
    </row>
    <row r="254" spans="1:7" s="11" customFormat="1" ht="13.5" customHeight="1" x14ac:dyDescent="0.25">
      <c r="A254" s="5" t="s">
        <v>76</v>
      </c>
      <c r="B254" s="42">
        <f t="shared" si="22"/>
        <v>0</v>
      </c>
      <c r="C254" s="104">
        <v>1347.8400000000001</v>
      </c>
      <c r="D254" s="124">
        <f t="shared" si="21"/>
        <v>0</v>
      </c>
      <c r="E254" s="125"/>
    </row>
    <row r="255" spans="1:7" s="11" customFormat="1" ht="13.5" customHeight="1" x14ac:dyDescent="0.25">
      <c r="A255" s="30" t="s">
        <v>79</v>
      </c>
      <c r="B255" s="42">
        <v>0</v>
      </c>
      <c r="C255" s="104">
        <v>300</v>
      </c>
      <c r="D255" s="124">
        <f t="shared" si="21"/>
        <v>0</v>
      </c>
      <c r="E255" s="125"/>
    </row>
    <row r="256" spans="1:7" s="11" customFormat="1" ht="13.65" customHeight="1" x14ac:dyDescent="0.25">
      <c r="A256" s="4" t="s">
        <v>44</v>
      </c>
      <c r="B256" s="40">
        <f>SUM(B247:B255)</f>
        <v>26308</v>
      </c>
      <c r="C256" s="94">
        <f>SUM(C247:C255)</f>
        <v>29786.876800000002</v>
      </c>
      <c r="D256" s="120">
        <f>SUM(D247:D255)</f>
        <v>35919.324000000001</v>
      </c>
      <c r="E256" s="121">
        <f>SUM(E247:E255)</f>
        <v>29932.77</v>
      </c>
    </row>
    <row r="257" spans="1:5" s="11" customFormat="1" ht="13.65" customHeight="1" x14ac:dyDescent="0.25">
      <c r="A257" s="4" t="s">
        <v>45</v>
      </c>
      <c r="B257" s="40">
        <f>B243-B256</f>
        <v>0</v>
      </c>
      <c r="C257" s="94">
        <f>C243-C256</f>
        <v>513.12319999999818</v>
      </c>
      <c r="D257" s="120">
        <f>D243-D256</f>
        <v>-35860.044000000002</v>
      </c>
      <c r="E257" s="121">
        <f>E243-E256</f>
        <v>-29883.37</v>
      </c>
    </row>
    <row r="258" spans="1:5" s="11" customFormat="1" ht="13.65" customHeight="1" x14ac:dyDescent="0.25">
      <c r="A258" s="2"/>
      <c r="B258" s="41"/>
      <c r="C258" s="103"/>
      <c r="D258" s="122"/>
      <c r="E258" s="123"/>
    </row>
    <row r="259" spans="1:5" s="11" customFormat="1" ht="13.65" customHeight="1" x14ac:dyDescent="0.25">
      <c r="A259" s="34" t="s">
        <v>120</v>
      </c>
      <c r="B259" s="38" t="s">
        <v>47</v>
      </c>
      <c r="C259" s="100" t="s">
        <v>47</v>
      </c>
      <c r="D259" s="114"/>
      <c r="E259" s="115"/>
    </row>
    <row r="260" spans="1:5" s="11" customFormat="1" ht="13.65" customHeight="1" x14ac:dyDescent="0.25">
      <c r="A260" s="35"/>
      <c r="B260" s="47" t="s">
        <v>48</v>
      </c>
      <c r="C260" s="101" t="s">
        <v>48</v>
      </c>
      <c r="D260" s="116"/>
      <c r="E260" s="117"/>
    </row>
    <row r="261" spans="1:5" s="11" customFormat="1" ht="13.65" customHeight="1" x14ac:dyDescent="0.25">
      <c r="A261" s="5" t="s">
        <v>49</v>
      </c>
      <c r="B261" s="41"/>
      <c r="C261" s="103"/>
      <c r="D261" s="122"/>
      <c r="E261" s="123"/>
    </row>
    <row r="262" spans="1:5" s="11" customFormat="1" ht="13.65" customHeight="1" x14ac:dyDescent="0.25">
      <c r="A262" s="5" t="s">
        <v>117</v>
      </c>
      <c r="B262" s="43">
        <v>0</v>
      </c>
      <c r="C262" s="105">
        <v>0</v>
      </c>
      <c r="D262" s="126">
        <f t="shared" ref="D262" si="23">E262/10*12</f>
        <v>0</v>
      </c>
      <c r="E262" s="127"/>
    </row>
    <row r="263" spans="1:5" s="11" customFormat="1" ht="13.65" customHeight="1" x14ac:dyDescent="0.25">
      <c r="A263" s="4" t="s">
        <v>43</v>
      </c>
      <c r="B263" s="44">
        <f>B262</f>
        <v>0</v>
      </c>
      <c r="C263" s="106">
        <f>C262</f>
        <v>0</v>
      </c>
      <c r="D263" s="113">
        <f>D262</f>
        <v>0</v>
      </c>
      <c r="E263" s="129"/>
    </row>
    <row r="264" spans="1:5" s="11" customFormat="1" ht="13.65" customHeight="1" x14ac:dyDescent="0.25">
      <c r="A264" s="1"/>
      <c r="B264" s="45"/>
      <c r="C264" s="107"/>
      <c r="D264" s="124"/>
      <c r="E264" s="125"/>
    </row>
    <row r="265" spans="1:5" s="11" customFormat="1" ht="13.65" customHeight="1" x14ac:dyDescent="0.25">
      <c r="A265" s="5" t="s">
        <v>52</v>
      </c>
      <c r="B265" s="45"/>
      <c r="C265" s="107"/>
      <c r="D265" s="124"/>
      <c r="E265" s="125"/>
    </row>
    <row r="266" spans="1:5" s="11" customFormat="1" ht="13.65" customHeight="1" x14ac:dyDescent="0.25">
      <c r="A266" s="5" t="s">
        <v>57</v>
      </c>
      <c r="B266" s="42">
        <v>0</v>
      </c>
      <c r="C266" s="104">
        <v>0</v>
      </c>
      <c r="D266" s="124">
        <f t="shared" ref="D266:D270" si="24">E266/10*12</f>
        <v>0</v>
      </c>
      <c r="E266" s="125"/>
    </row>
    <row r="267" spans="1:5" s="11" customFormat="1" ht="13.65" customHeight="1" x14ac:dyDescent="0.25">
      <c r="A267" s="5" t="s">
        <v>100</v>
      </c>
      <c r="B267" s="42">
        <v>0</v>
      </c>
      <c r="C267" s="104">
        <v>0</v>
      </c>
      <c r="D267" s="124">
        <f t="shared" si="24"/>
        <v>0</v>
      </c>
      <c r="E267" s="125"/>
    </row>
    <row r="268" spans="1:5" s="11" customFormat="1" ht="13.65" customHeight="1" x14ac:dyDescent="0.25">
      <c r="A268" s="5" t="s">
        <v>84</v>
      </c>
      <c r="B268" s="42">
        <v>0</v>
      </c>
      <c r="C268" s="104">
        <v>0</v>
      </c>
      <c r="D268" s="124">
        <f t="shared" si="24"/>
        <v>0</v>
      </c>
      <c r="E268" s="125"/>
    </row>
    <row r="269" spans="1:5" s="11" customFormat="1" ht="13.5" customHeight="1" x14ac:dyDescent="0.25">
      <c r="A269" s="5" t="s">
        <v>105</v>
      </c>
      <c r="B269" s="42">
        <v>0</v>
      </c>
      <c r="C269" s="104">
        <v>0</v>
      </c>
      <c r="D269" s="124">
        <f t="shared" si="24"/>
        <v>0</v>
      </c>
      <c r="E269" s="125"/>
    </row>
    <row r="270" spans="1:5" s="11" customFormat="1" ht="13.5" customHeight="1" x14ac:dyDescent="0.25">
      <c r="A270" s="5" t="s">
        <v>69</v>
      </c>
      <c r="B270" s="42">
        <v>0</v>
      </c>
      <c r="C270" s="104">
        <v>0</v>
      </c>
      <c r="D270" s="124">
        <f t="shared" si="24"/>
        <v>0</v>
      </c>
      <c r="E270" s="125"/>
    </row>
    <row r="271" spans="1:5" s="11" customFormat="1" ht="13.65" customHeight="1" x14ac:dyDescent="0.25">
      <c r="A271" s="4" t="s">
        <v>44</v>
      </c>
      <c r="B271" s="40">
        <f>SUM(B266:B270)</f>
        <v>0</v>
      </c>
      <c r="C271" s="94">
        <f>SUM(C266:C270)</f>
        <v>0</v>
      </c>
      <c r="D271" s="120">
        <f>SUM(D266:D270)</f>
        <v>0</v>
      </c>
      <c r="E271" s="121"/>
    </row>
    <row r="272" spans="1:5" s="11" customFormat="1" ht="13.65" customHeight="1" x14ac:dyDescent="0.25">
      <c r="A272" s="4" t="s">
        <v>45</v>
      </c>
      <c r="B272" s="40">
        <f>B263-B271</f>
        <v>0</v>
      </c>
      <c r="C272" s="94">
        <f>C263-C271</f>
        <v>0</v>
      </c>
      <c r="D272" s="120">
        <f>D263-D271</f>
        <v>0</v>
      </c>
      <c r="E272" s="121"/>
    </row>
    <row r="273" spans="1:5" s="11" customFormat="1" ht="13.65" customHeight="1" x14ac:dyDescent="0.25">
      <c r="A273" s="2"/>
      <c r="B273" s="41"/>
      <c r="C273" s="103"/>
      <c r="D273" s="122"/>
      <c r="E273" s="123"/>
    </row>
    <row r="274" spans="1:5" s="11" customFormat="1" ht="13.65" customHeight="1" x14ac:dyDescent="0.25">
      <c r="A274" s="34" t="s">
        <v>121</v>
      </c>
      <c r="B274" s="38" t="s">
        <v>47</v>
      </c>
      <c r="C274" s="100" t="s">
        <v>47</v>
      </c>
      <c r="D274" s="114" t="s">
        <v>167</v>
      </c>
      <c r="E274" s="115" t="s">
        <v>152</v>
      </c>
    </row>
    <row r="275" spans="1:5" s="11" customFormat="1" ht="13.65" customHeight="1" x14ac:dyDescent="0.25">
      <c r="A275" s="35"/>
      <c r="B275" s="47" t="s">
        <v>48</v>
      </c>
      <c r="C275" s="101" t="s">
        <v>48</v>
      </c>
      <c r="D275" s="116" t="s">
        <v>148</v>
      </c>
      <c r="E275" s="117" t="s">
        <v>147</v>
      </c>
    </row>
    <row r="276" spans="1:5" s="11" customFormat="1" ht="13.65" customHeight="1" x14ac:dyDescent="0.25">
      <c r="A276" s="5" t="s">
        <v>49</v>
      </c>
      <c r="B276" s="41"/>
      <c r="C276" s="103"/>
      <c r="D276" s="122"/>
      <c r="E276" s="123"/>
    </row>
    <row r="277" spans="1:5" s="11" customFormat="1" ht="13.65" customHeight="1" x14ac:dyDescent="0.25">
      <c r="A277" s="5" t="s">
        <v>8</v>
      </c>
      <c r="B277" s="42">
        <f>115359.426*96%</f>
        <v>110745.04896</v>
      </c>
      <c r="C277" s="104">
        <v>115359.42600000001</v>
      </c>
      <c r="D277" s="124">
        <f t="shared" ref="D277" si="25">E277/10*12</f>
        <v>28926</v>
      </c>
      <c r="E277" s="125">
        <v>24105</v>
      </c>
    </row>
    <row r="278" spans="1:5" s="11" customFormat="1" ht="13.65" customHeight="1" x14ac:dyDescent="0.25">
      <c r="A278" s="5" t="s">
        <v>12</v>
      </c>
      <c r="B278" s="43">
        <v>50000</v>
      </c>
      <c r="C278" s="105"/>
      <c r="D278" s="126"/>
      <c r="E278" s="127"/>
    </row>
    <row r="279" spans="1:5" s="11" customFormat="1" ht="13.65" customHeight="1" x14ac:dyDescent="0.25">
      <c r="A279" s="4" t="s">
        <v>43</v>
      </c>
      <c r="B279" s="44">
        <f>SUM(B277:B278)</f>
        <v>160745.04895999999</v>
      </c>
      <c r="C279" s="106">
        <f>SUM(C277:C278)</f>
        <v>115359.42600000001</v>
      </c>
      <c r="D279" s="128">
        <f>SUM(D277:D278)</f>
        <v>28926</v>
      </c>
      <c r="E279" s="129">
        <f>SUM(E277:E278)</f>
        <v>24105</v>
      </c>
    </row>
    <row r="280" spans="1:5" s="11" customFormat="1" ht="13.65" customHeight="1" x14ac:dyDescent="0.25">
      <c r="A280" s="1"/>
      <c r="B280" s="45"/>
      <c r="C280" s="107"/>
      <c r="D280" s="124"/>
      <c r="E280" s="125"/>
    </row>
    <row r="281" spans="1:5" s="11" customFormat="1" ht="13.65" customHeight="1" x14ac:dyDescent="0.25">
      <c r="A281" s="5" t="s">
        <v>52</v>
      </c>
      <c r="B281" s="45"/>
      <c r="C281" s="107"/>
      <c r="D281" s="124"/>
      <c r="E281" s="125"/>
    </row>
    <row r="282" spans="1:5" s="11" customFormat="1" ht="13.65" customHeight="1" x14ac:dyDescent="0.25">
      <c r="A282" s="5" t="s">
        <v>57</v>
      </c>
      <c r="B282" s="42">
        <v>0</v>
      </c>
      <c r="C282" s="104">
        <v>0</v>
      </c>
      <c r="D282" s="124">
        <f t="shared" ref="D282:D293" si="26">E282/10*12</f>
        <v>0</v>
      </c>
      <c r="E282" s="125"/>
    </row>
    <row r="283" spans="1:5" s="11" customFormat="1" ht="13.65" customHeight="1" x14ac:dyDescent="0.25">
      <c r="A283" s="5" t="s">
        <v>99</v>
      </c>
      <c r="B283" s="42">
        <v>0</v>
      </c>
      <c r="C283" s="104">
        <v>0</v>
      </c>
      <c r="D283" s="124">
        <f t="shared" si="26"/>
        <v>0</v>
      </c>
      <c r="E283" s="125"/>
    </row>
    <row r="284" spans="1:5" s="11" customFormat="1" ht="13.65" customHeight="1" x14ac:dyDescent="0.25">
      <c r="A284" s="5" t="s">
        <v>66</v>
      </c>
      <c r="B284" s="42">
        <v>0</v>
      </c>
      <c r="C284" s="104">
        <v>0</v>
      </c>
      <c r="D284" s="124">
        <f t="shared" si="26"/>
        <v>0</v>
      </c>
      <c r="E284" s="125"/>
    </row>
    <row r="285" spans="1:5" s="11" customFormat="1" ht="13.65" customHeight="1" x14ac:dyDescent="0.25">
      <c r="A285" s="5" t="s">
        <v>105</v>
      </c>
      <c r="B285" s="42">
        <v>0</v>
      </c>
      <c r="C285" s="104">
        <v>0</v>
      </c>
      <c r="D285" s="124">
        <f t="shared" si="26"/>
        <v>0</v>
      </c>
      <c r="E285" s="125"/>
    </row>
    <row r="286" spans="1:5" s="11" customFormat="1" ht="13.65" customHeight="1" x14ac:dyDescent="0.25">
      <c r="A286" s="5" t="s">
        <v>69</v>
      </c>
      <c r="B286" s="42">
        <v>0</v>
      </c>
      <c r="C286" s="104">
        <v>0</v>
      </c>
      <c r="D286" s="124">
        <f t="shared" si="26"/>
        <v>0</v>
      </c>
      <c r="E286" s="125"/>
    </row>
    <row r="287" spans="1:5" s="11" customFormat="1" ht="13.65" customHeight="1" x14ac:dyDescent="0.25">
      <c r="A287" s="5" t="s">
        <v>72</v>
      </c>
      <c r="B287" s="42">
        <v>0</v>
      </c>
      <c r="C287" s="104">
        <v>0</v>
      </c>
      <c r="D287" s="124">
        <f t="shared" si="26"/>
        <v>0</v>
      </c>
      <c r="E287" s="125"/>
    </row>
    <row r="288" spans="1:5" s="11" customFormat="1" ht="13.65" customHeight="1" x14ac:dyDescent="0.25">
      <c r="A288" s="5" t="s">
        <v>73</v>
      </c>
      <c r="B288" s="42">
        <v>0</v>
      </c>
      <c r="C288" s="104">
        <v>0</v>
      </c>
      <c r="D288" s="124">
        <f t="shared" si="26"/>
        <v>0</v>
      </c>
      <c r="E288" s="125"/>
    </row>
    <row r="289" spans="1:5" s="11" customFormat="1" ht="13.65" customHeight="1" x14ac:dyDescent="0.25">
      <c r="A289" s="5" t="s">
        <v>75</v>
      </c>
      <c r="B289" s="42">
        <v>0</v>
      </c>
      <c r="C289" s="104">
        <v>0</v>
      </c>
      <c r="D289" s="124">
        <f t="shared" si="26"/>
        <v>0</v>
      </c>
      <c r="E289" s="125"/>
    </row>
    <row r="290" spans="1:5" s="11" customFormat="1" ht="13.65" customHeight="1" x14ac:dyDescent="0.25">
      <c r="A290" s="5" t="s">
        <v>77</v>
      </c>
      <c r="B290" s="42">
        <v>0</v>
      </c>
      <c r="C290" s="104">
        <v>0</v>
      </c>
      <c r="D290" s="124">
        <f t="shared" si="26"/>
        <v>0</v>
      </c>
      <c r="E290" s="125"/>
    </row>
    <row r="291" spans="1:5" s="11" customFormat="1" ht="13.65" customHeight="1" x14ac:dyDescent="0.25">
      <c r="A291" s="5" t="s">
        <v>78</v>
      </c>
      <c r="B291" s="42">
        <v>0</v>
      </c>
      <c r="C291" s="104">
        <v>0</v>
      </c>
      <c r="D291" s="124">
        <f t="shared" si="26"/>
        <v>0</v>
      </c>
      <c r="E291" s="125"/>
    </row>
    <row r="292" spans="1:5" s="11" customFormat="1" ht="13.5" customHeight="1" x14ac:dyDescent="0.25">
      <c r="A292" s="5" t="s">
        <v>109</v>
      </c>
      <c r="B292" s="42">
        <v>38453.142</v>
      </c>
      <c r="C292" s="104">
        <v>38453.142</v>
      </c>
      <c r="D292" s="124">
        <f t="shared" si="26"/>
        <v>0</v>
      </c>
      <c r="E292" s="125"/>
    </row>
    <row r="293" spans="1:5" s="11" customFormat="1" ht="13.5" customHeight="1" x14ac:dyDescent="0.25">
      <c r="A293" s="5" t="s">
        <v>122</v>
      </c>
      <c r="B293" s="42"/>
      <c r="C293" s="104"/>
      <c r="D293" s="124">
        <f t="shared" si="26"/>
        <v>0</v>
      </c>
      <c r="E293" s="125"/>
    </row>
    <row r="294" spans="1:5" s="11" customFormat="1" ht="13.65" customHeight="1" x14ac:dyDescent="0.25">
      <c r="A294" s="4" t="s">
        <v>44</v>
      </c>
      <c r="B294" s="40">
        <f>SUM(B282:B293)</f>
        <v>38453.142</v>
      </c>
      <c r="C294" s="94">
        <f>SUM(C282:C293)</f>
        <v>38453.142</v>
      </c>
      <c r="D294" s="120">
        <f>SUM(D282:D293)</f>
        <v>0</v>
      </c>
      <c r="E294" s="121">
        <f>SUM(E282:E293)</f>
        <v>0</v>
      </c>
    </row>
    <row r="295" spans="1:5" s="11" customFormat="1" ht="13.65" customHeight="1" x14ac:dyDescent="0.25">
      <c r="A295" s="4" t="s">
        <v>45</v>
      </c>
      <c r="B295" s="40">
        <f>B279-B294</f>
        <v>122291.90695999999</v>
      </c>
      <c r="C295" s="94">
        <f>C279-C294</f>
        <v>76906.284000000014</v>
      </c>
      <c r="D295" s="120">
        <f>D279-D294</f>
        <v>28926</v>
      </c>
      <c r="E295" s="121">
        <f>E279-E294</f>
        <v>24105</v>
      </c>
    </row>
    <row r="296" spans="1:5" s="11" customFormat="1" ht="13.65" customHeight="1" x14ac:dyDescent="0.25">
      <c r="A296" s="2"/>
      <c r="B296" s="41"/>
      <c r="C296" s="103"/>
      <c r="D296" s="122"/>
      <c r="E296" s="123"/>
    </row>
    <row r="297" spans="1:5" s="11" customFormat="1" ht="13.65" customHeight="1" x14ac:dyDescent="0.25">
      <c r="A297" s="34" t="s">
        <v>28</v>
      </c>
      <c r="B297" s="38" t="s">
        <v>47</v>
      </c>
      <c r="C297" s="100" t="s">
        <v>47</v>
      </c>
      <c r="D297" s="114" t="s">
        <v>167</v>
      </c>
      <c r="E297" s="115" t="s">
        <v>152</v>
      </c>
    </row>
    <row r="298" spans="1:5" s="11" customFormat="1" ht="13.65" customHeight="1" x14ac:dyDescent="0.25">
      <c r="A298" s="35"/>
      <c r="B298" s="47" t="s">
        <v>48</v>
      </c>
      <c r="C298" s="101" t="s">
        <v>48</v>
      </c>
      <c r="D298" s="116" t="s">
        <v>148</v>
      </c>
      <c r="E298" s="117" t="s">
        <v>147</v>
      </c>
    </row>
    <row r="299" spans="1:5" s="11" customFormat="1" ht="13.65" customHeight="1" x14ac:dyDescent="0.25">
      <c r="A299" s="5" t="s">
        <v>49</v>
      </c>
      <c r="B299" s="41"/>
      <c r="C299" s="103"/>
      <c r="D299" s="122"/>
      <c r="E299" s="123"/>
    </row>
    <row r="300" spans="1:5" s="11" customFormat="1" ht="13.65" customHeight="1" x14ac:dyDescent="0.25">
      <c r="A300" s="5" t="s">
        <v>11</v>
      </c>
      <c r="B300" s="42">
        <v>460000</v>
      </c>
      <c r="C300" s="104">
        <v>354976.5</v>
      </c>
      <c r="D300" s="124">
        <f t="shared" ref="D300:D311" si="27">E300/10*12</f>
        <v>459687.05999999994</v>
      </c>
      <c r="E300" s="125">
        <v>383072.55</v>
      </c>
    </row>
    <row r="301" spans="1:5" s="11" customFormat="1" ht="13.65" customHeight="1" x14ac:dyDescent="0.25">
      <c r="A301" s="5" t="s">
        <v>22</v>
      </c>
      <c r="B301" s="42">
        <v>0</v>
      </c>
      <c r="C301" s="104">
        <v>10000</v>
      </c>
      <c r="D301" s="124">
        <f t="shared" si="27"/>
        <v>0</v>
      </c>
      <c r="E301" s="125"/>
    </row>
    <row r="302" spans="1:5" s="11" customFormat="1" ht="13.65" customHeight="1" x14ac:dyDescent="0.25">
      <c r="A302" s="5" t="s">
        <v>17</v>
      </c>
      <c r="B302" s="42">
        <v>35000</v>
      </c>
      <c r="C302" s="104">
        <v>25000</v>
      </c>
      <c r="D302" s="124">
        <f t="shared" si="27"/>
        <v>34533.108</v>
      </c>
      <c r="E302" s="125">
        <v>28777.59</v>
      </c>
    </row>
    <row r="303" spans="1:5" s="11" customFormat="1" ht="13.65" customHeight="1" x14ac:dyDescent="0.25">
      <c r="A303" s="5" t="s">
        <v>18</v>
      </c>
      <c r="B303" s="42">
        <v>7000</v>
      </c>
      <c r="C303" s="104">
        <v>15000</v>
      </c>
      <c r="D303" s="124">
        <f t="shared" si="27"/>
        <v>6330.0599999999995</v>
      </c>
      <c r="E303" s="125">
        <v>5275.05</v>
      </c>
    </row>
    <row r="304" spans="1:5" s="11" customFormat="1" ht="13.65" customHeight="1" x14ac:dyDescent="0.25">
      <c r="A304" s="5" t="s">
        <v>26</v>
      </c>
      <c r="B304" s="42">
        <v>3500</v>
      </c>
      <c r="C304" s="104">
        <v>1500</v>
      </c>
      <c r="D304" s="124">
        <f t="shared" si="27"/>
        <v>3170.6399999999994</v>
      </c>
      <c r="E304" s="125">
        <v>2642.2</v>
      </c>
    </row>
    <row r="305" spans="1:6" s="11" customFormat="1" ht="13.65" customHeight="1" x14ac:dyDescent="0.25">
      <c r="A305" s="5" t="s">
        <v>27</v>
      </c>
      <c r="B305" s="42">
        <v>0</v>
      </c>
      <c r="C305" s="104">
        <v>1500</v>
      </c>
      <c r="D305" s="124">
        <f t="shared" si="27"/>
        <v>0</v>
      </c>
      <c r="E305" s="125"/>
    </row>
    <row r="306" spans="1:6" s="11" customFormat="1" ht="13.65" customHeight="1" x14ac:dyDescent="0.25">
      <c r="A306" s="5" t="s">
        <v>23</v>
      </c>
      <c r="B306" s="42">
        <v>1500</v>
      </c>
      <c r="C306" s="104">
        <v>4800</v>
      </c>
      <c r="D306" s="124">
        <f t="shared" si="27"/>
        <v>1178.1599999999999</v>
      </c>
      <c r="E306" s="125">
        <v>981.8</v>
      </c>
    </row>
    <row r="307" spans="1:6" s="11" customFormat="1" ht="13.65" customHeight="1" x14ac:dyDescent="0.25">
      <c r="A307" s="5" t="s">
        <v>20</v>
      </c>
      <c r="B307" s="42">
        <v>15000</v>
      </c>
      <c r="C307" s="104">
        <v>15000</v>
      </c>
      <c r="D307" s="124">
        <f t="shared" si="27"/>
        <v>0</v>
      </c>
      <c r="E307" s="125"/>
    </row>
    <row r="308" spans="1:6" s="11" customFormat="1" ht="13.65" customHeight="1" x14ac:dyDescent="0.25">
      <c r="A308" s="5" t="s">
        <v>14</v>
      </c>
      <c r="B308" s="42">
        <v>6000</v>
      </c>
      <c r="C308" s="104">
        <v>35000</v>
      </c>
      <c r="D308" s="124">
        <f t="shared" si="27"/>
        <v>5297.6279999999988</v>
      </c>
      <c r="E308" s="125">
        <v>4414.6899999999996</v>
      </c>
    </row>
    <row r="309" spans="1:6" s="11" customFormat="1" ht="13.65" customHeight="1" x14ac:dyDescent="0.25">
      <c r="A309" s="5" t="s">
        <v>12</v>
      </c>
      <c r="B309" s="42">
        <v>2000</v>
      </c>
      <c r="C309" s="104">
        <v>150</v>
      </c>
      <c r="D309" s="124">
        <f t="shared" si="27"/>
        <v>1194.192</v>
      </c>
      <c r="E309" s="125">
        <v>995.16</v>
      </c>
    </row>
    <row r="310" spans="1:6" s="11" customFormat="1" ht="13.65" customHeight="1" x14ac:dyDescent="0.25">
      <c r="A310" s="5" t="s">
        <v>16</v>
      </c>
      <c r="B310" s="42">
        <v>30000</v>
      </c>
      <c r="C310" s="104">
        <v>30000</v>
      </c>
      <c r="D310" s="124">
        <f t="shared" si="27"/>
        <v>29240.52</v>
      </c>
      <c r="E310" s="125">
        <v>24367.1</v>
      </c>
    </row>
    <row r="311" spans="1:6" s="11" customFormat="1" ht="13.65" customHeight="1" x14ac:dyDescent="0.25">
      <c r="A311" s="5" t="s">
        <v>98</v>
      </c>
      <c r="B311" s="43">
        <v>0</v>
      </c>
      <c r="C311" s="105">
        <v>0</v>
      </c>
      <c r="D311" s="126">
        <f t="shared" si="27"/>
        <v>0</v>
      </c>
      <c r="E311" s="127"/>
    </row>
    <row r="312" spans="1:6" s="11" customFormat="1" ht="13.65" customHeight="1" x14ac:dyDescent="0.25">
      <c r="A312" s="4" t="s">
        <v>43</v>
      </c>
      <c r="B312" s="44">
        <f>SUM(B300:B311)</f>
        <v>560000</v>
      </c>
      <c r="C312" s="106">
        <f>SUM(C300:C311)</f>
        <v>492926.5</v>
      </c>
      <c r="D312" s="128">
        <f>SUM(D300:D311)</f>
        <v>540631.3679999999</v>
      </c>
      <c r="E312" s="129">
        <f>SUM(E300:E311)</f>
        <v>450526.13999999996</v>
      </c>
    </row>
    <row r="313" spans="1:6" s="11" customFormat="1" ht="13.65" customHeight="1" x14ac:dyDescent="0.25">
      <c r="A313" s="1"/>
      <c r="B313" s="45"/>
      <c r="C313" s="107"/>
      <c r="D313" s="124"/>
      <c r="E313" s="125"/>
    </row>
    <row r="314" spans="1:6" s="11" customFormat="1" ht="13.65" customHeight="1" x14ac:dyDescent="0.25">
      <c r="A314" s="5" t="s">
        <v>52</v>
      </c>
      <c r="B314" s="45"/>
      <c r="C314" s="107"/>
      <c r="D314" s="124"/>
      <c r="E314" s="125"/>
      <c r="F314" s="15"/>
    </row>
    <row r="315" spans="1:6" s="11" customFormat="1" ht="13.65" customHeight="1" x14ac:dyDescent="0.25">
      <c r="A315" s="5" t="s">
        <v>123</v>
      </c>
      <c r="B315" s="42">
        <v>0</v>
      </c>
      <c r="C315" s="104">
        <v>9000</v>
      </c>
      <c r="D315" s="124">
        <f t="shared" ref="D315:D340" si="28">E315/10*12</f>
        <v>0</v>
      </c>
      <c r="E315" s="125"/>
    </row>
    <row r="316" spans="1:6" s="11" customFormat="1" ht="13.65" customHeight="1" x14ac:dyDescent="0.25">
      <c r="A316" s="5" t="s">
        <v>124</v>
      </c>
      <c r="B316" s="42">
        <f>B302*90%</f>
        <v>31500</v>
      </c>
      <c r="C316" s="104">
        <v>22500</v>
      </c>
      <c r="D316" s="124">
        <f t="shared" si="28"/>
        <v>0</v>
      </c>
      <c r="E316" s="125"/>
    </row>
    <row r="317" spans="1:6" s="11" customFormat="1" ht="13.65" customHeight="1" x14ac:dyDescent="0.25">
      <c r="A317" s="5" t="s">
        <v>125</v>
      </c>
      <c r="B317" s="42">
        <f>B303*90%</f>
        <v>6300</v>
      </c>
      <c r="C317" s="104">
        <v>13500</v>
      </c>
      <c r="D317" s="124">
        <f t="shared" si="28"/>
        <v>0</v>
      </c>
      <c r="E317" s="125"/>
    </row>
    <row r="318" spans="1:6" s="11" customFormat="1" ht="13.65" customHeight="1" x14ac:dyDescent="0.25">
      <c r="A318" s="5" t="s">
        <v>126</v>
      </c>
      <c r="B318" s="42">
        <f>B304*90%</f>
        <v>3150</v>
      </c>
      <c r="C318" s="104">
        <v>1350</v>
      </c>
      <c r="D318" s="124">
        <f t="shared" si="28"/>
        <v>0</v>
      </c>
      <c r="E318" s="125"/>
      <c r="F318" s="15"/>
    </row>
    <row r="319" spans="1:6" s="11" customFormat="1" ht="13.65" customHeight="1" x14ac:dyDescent="0.25">
      <c r="A319" s="5" t="s">
        <v>127</v>
      </c>
      <c r="B319" s="42">
        <v>0</v>
      </c>
      <c r="C319" s="104">
        <v>1350</v>
      </c>
      <c r="D319" s="124">
        <f t="shared" si="28"/>
        <v>0</v>
      </c>
      <c r="E319" s="125"/>
    </row>
    <row r="320" spans="1:6" s="11" customFormat="1" ht="13.65" customHeight="1" x14ac:dyDescent="0.25">
      <c r="A320" s="5" t="s">
        <v>128</v>
      </c>
      <c r="B320" s="42">
        <v>0</v>
      </c>
      <c r="C320" s="104">
        <v>22500</v>
      </c>
      <c r="D320" s="124">
        <f t="shared" si="28"/>
        <v>0</v>
      </c>
      <c r="E320" s="125"/>
    </row>
    <row r="321" spans="1:6" s="11" customFormat="1" ht="13.65" customHeight="1" x14ac:dyDescent="0.25">
      <c r="A321" s="5" t="s">
        <v>57</v>
      </c>
      <c r="B321" s="42">
        <v>0</v>
      </c>
      <c r="C321" s="104">
        <v>5890.3200000000006</v>
      </c>
      <c r="D321" s="124">
        <f t="shared" si="28"/>
        <v>0</v>
      </c>
      <c r="E321" s="125"/>
      <c r="F321" s="15"/>
    </row>
    <row r="322" spans="1:6" s="11" customFormat="1" ht="13.65" customHeight="1" x14ac:dyDescent="0.25">
      <c r="A322" s="30" t="s">
        <v>99</v>
      </c>
      <c r="B322" s="42">
        <v>0</v>
      </c>
      <c r="C322" s="104">
        <v>333.72</v>
      </c>
      <c r="D322" s="124">
        <f t="shared" si="28"/>
        <v>0</v>
      </c>
      <c r="E322" s="125"/>
    </row>
    <row r="323" spans="1:6" s="11" customFormat="1" ht="13.65" customHeight="1" x14ac:dyDescent="0.25">
      <c r="A323" s="5" t="s">
        <v>129</v>
      </c>
      <c r="B323" s="42">
        <f>B300</f>
        <v>460000</v>
      </c>
      <c r="C323" s="104">
        <v>354976.5</v>
      </c>
      <c r="D323" s="124">
        <f t="shared" si="28"/>
        <v>426373.22399999999</v>
      </c>
      <c r="E323" s="125">
        <v>355311.02</v>
      </c>
    </row>
    <row r="324" spans="1:6" s="11" customFormat="1" ht="13.65" customHeight="1" x14ac:dyDescent="0.25">
      <c r="A324" s="5" t="s">
        <v>101</v>
      </c>
      <c r="B324" s="42">
        <v>9000</v>
      </c>
      <c r="C324" s="104">
        <v>1216.6200000000001</v>
      </c>
      <c r="D324" s="124">
        <f t="shared" si="28"/>
        <v>8711.2440000000006</v>
      </c>
      <c r="E324" s="125">
        <v>7259.37</v>
      </c>
    </row>
    <row r="325" spans="1:6" s="11" customFormat="1" ht="13.65" customHeight="1" x14ac:dyDescent="0.25">
      <c r="A325" s="5" t="s">
        <v>66</v>
      </c>
      <c r="B325" s="42">
        <v>0</v>
      </c>
      <c r="C325" s="104">
        <v>0</v>
      </c>
      <c r="D325" s="124">
        <f t="shared" si="28"/>
        <v>0</v>
      </c>
      <c r="E325" s="125"/>
    </row>
    <row r="326" spans="1:6" s="11" customFormat="1" ht="13.65" customHeight="1" x14ac:dyDescent="0.25">
      <c r="A326" s="5" t="s">
        <v>84</v>
      </c>
      <c r="B326" s="42">
        <v>0</v>
      </c>
      <c r="C326" s="104">
        <v>4043.5200000000004</v>
      </c>
      <c r="D326" s="124">
        <f t="shared" si="28"/>
        <v>0</v>
      </c>
      <c r="E326" s="125"/>
      <c r="F326" s="15"/>
    </row>
    <row r="327" spans="1:6" s="11" customFormat="1" ht="13.65" customHeight="1" x14ac:dyDescent="0.25">
      <c r="A327" s="5" t="s">
        <v>105</v>
      </c>
      <c r="B327" s="42">
        <v>0</v>
      </c>
      <c r="C327" s="104">
        <v>0</v>
      </c>
      <c r="D327" s="124">
        <f t="shared" si="28"/>
        <v>0</v>
      </c>
      <c r="E327" s="125"/>
    </row>
    <row r="328" spans="1:6" s="11" customFormat="1" ht="13.65" customHeight="1" x14ac:dyDescent="0.25">
      <c r="A328" s="5" t="s">
        <v>130</v>
      </c>
      <c r="B328" s="42">
        <v>12000</v>
      </c>
      <c r="C328" s="104">
        <v>12000</v>
      </c>
      <c r="D328" s="124">
        <f t="shared" si="28"/>
        <v>0</v>
      </c>
      <c r="E328" s="125"/>
    </row>
    <row r="329" spans="1:6" s="11" customFormat="1" ht="13.65" customHeight="1" x14ac:dyDescent="0.25">
      <c r="A329" s="5" t="s">
        <v>69</v>
      </c>
      <c r="B329" s="42">
        <v>0</v>
      </c>
      <c r="C329" s="104">
        <v>0</v>
      </c>
      <c r="D329" s="124">
        <f t="shared" si="28"/>
        <v>0</v>
      </c>
      <c r="E329" s="125"/>
    </row>
    <row r="330" spans="1:6" s="11" customFormat="1" ht="13.65" customHeight="1" x14ac:dyDescent="0.25">
      <c r="A330" s="5" t="s">
        <v>72</v>
      </c>
      <c r="B330" s="42">
        <f>D330*103.4%</f>
        <v>7089.8567520000006</v>
      </c>
      <c r="C330" s="104">
        <v>7027.3008000000009</v>
      </c>
      <c r="D330" s="124">
        <f t="shared" si="28"/>
        <v>6856.7280000000001</v>
      </c>
      <c r="E330" s="125">
        <v>5713.94</v>
      </c>
    </row>
    <row r="331" spans="1:6" s="11" customFormat="1" ht="13.65" customHeight="1" x14ac:dyDescent="0.25">
      <c r="A331" s="5" t="s">
        <v>73</v>
      </c>
      <c r="B331" s="42">
        <f t="shared" ref="B331:B336" si="29">D331*103.4%</f>
        <v>3217.0593840000006</v>
      </c>
      <c r="C331" s="104">
        <v>3098.3472000000006</v>
      </c>
      <c r="D331" s="124">
        <f t="shared" si="28"/>
        <v>3111.2760000000003</v>
      </c>
      <c r="E331" s="125">
        <v>2592.73</v>
      </c>
    </row>
    <row r="332" spans="1:6" s="11" customFormat="1" ht="13.65" customHeight="1" x14ac:dyDescent="0.25">
      <c r="A332" s="5" t="s">
        <v>74</v>
      </c>
      <c r="B332" s="42">
        <f t="shared" si="29"/>
        <v>1969.931304</v>
      </c>
      <c r="C332" s="104"/>
      <c r="D332" s="124">
        <f t="shared" si="28"/>
        <v>1905.1559999999999</v>
      </c>
      <c r="E332" s="125">
        <v>1587.63</v>
      </c>
    </row>
    <row r="333" spans="1:6" s="11" customFormat="1" ht="13.65" customHeight="1" x14ac:dyDescent="0.25">
      <c r="A333" s="5" t="s">
        <v>75</v>
      </c>
      <c r="B333" s="42">
        <f t="shared" si="29"/>
        <v>166227.48199199999</v>
      </c>
      <c r="C333" s="104">
        <v>149798.9376</v>
      </c>
      <c r="D333" s="124">
        <f t="shared" si="28"/>
        <v>160761.58799999999</v>
      </c>
      <c r="E333" s="125">
        <v>133967.99</v>
      </c>
    </row>
    <row r="334" spans="1:6" s="11" customFormat="1" ht="13.65" customHeight="1" x14ac:dyDescent="0.25">
      <c r="A334" s="5" t="s">
        <v>76</v>
      </c>
      <c r="B334" s="42">
        <f t="shared" si="29"/>
        <v>0</v>
      </c>
      <c r="C334" s="104">
        <v>3105.0864000000006</v>
      </c>
      <c r="D334" s="124">
        <f t="shared" si="28"/>
        <v>0</v>
      </c>
      <c r="E334" s="125"/>
    </row>
    <row r="335" spans="1:6" s="11" customFormat="1" ht="13.65" customHeight="1" x14ac:dyDescent="0.25">
      <c r="A335" s="5" t="s">
        <v>77</v>
      </c>
      <c r="B335" s="42">
        <f t="shared" si="29"/>
        <v>2746.0392959999999</v>
      </c>
      <c r="C335" s="104">
        <v>2085.7824000000001</v>
      </c>
      <c r="D335" s="124">
        <f t="shared" si="28"/>
        <v>2655.7439999999997</v>
      </c>
      <c r="E335" s="125">
        <v>2213.12</v>
      </c>
    </row>
    <row r="336" spans="1:6" s="11" customFormat="1" ht="13.65" customHeight="1" x14ac:dyDescent="0.25">
      <c r="A336" s="5" t="s">
        <v>78</v>
      </c>
      <c r="B336" s="42">
        <f t="shared" si="29"/>
        <v>5481.0602880000006</v>
      </c>
      <c r="C336" s="104">
        <v>4815.1584000000003</v>
      </c>
      <c r="D336" s="124">
        <f t="shared" si="28"/>
        <v>5300.8320000000003</v>
      </c>
      <c r="E336" s="125">
        <v>4417.3599999999997</v>
      </c>
    </row>
    <row r="337" spans="1:6" s="11" customFormat="1" ht="13.65" customHeight="1" x14ac:dyDescent="0.25">
      <c r="A337" s="5" t="s">
        <v>108</v>
      </c>
      <c r="B337" s="42">
        <v>0</v>
      </c>
      <c r="C337" s="104">
        <v>0</v>
      </c>
      <c r="D337" s="124">
        <f t="shared" si="28"/>
        <v>761.29199999999992</v>
      </c>
      <c r="E337" s="125">
        <v>634.41</v>
      </c>
    </row>
    <row r="338" spans="1:6" s="11" customFormat="1" ht="13.65" customHeight="1" x14ac:dyDescent="0.25">
      <c r="A338" s="5" t="s">
        <v>85</v>
      </c>
      <c r="B338" s="42">
        <v>0</v>
      </c>
      <c r="C338" s="104">
        <v>1843.5600000000002</v>
      </c>
      <c r="D338" s="124">
        <f t="shared" si="28"/>
        <v>0</v>
      </c>
      <c r="E338" s="125"/>
    </row>
    <row r="339" spans="1:6" s="11" customFormat="1" ht="13.5" customHeight="1" x14ac:dyDescent="0.25">
      <c r="A339" s="5" t="s">
        <v>79</v>
      </c>
      <c r="B339" s="42">
        <v>0</v>
      </c>
      <c r="C339" s="104">
        <v>116.64000000000001</v>
      </c>
      <c r="D339" s="124">
        <f t="shared" si="28"/>
        <v>0</v>
      </c>
      <c r="E339" s="125"/>
    </row>
    <row r="340" spans="1:6" s="11" customFormat="1" ht="13.5" customHeight="1" x14ac:dyDescent="0.25">
      <c r="A340" s="5" t="s">
        <v>131</v>
      </c>
      <c r="B340" s="42">
        <v>200</v>
      </c>
      <c r="C340" s="104">
        <v>314.28000000000003</v>
      </c>
      <c r="D340" s="124">
        <f t="shared" si="28"/>
        <v>96.600000000000009</v>
      </c>
      <c r="E340" s="125">
        <v>80.5</v>
      </c>
    </row>
    <row r="341" spans="1:6" s="11" customFormat="1" ht="13.65" customHeight="1" x14ac:dyDescent="0.25">
      <c r="A341" s="4" t="s">
        <v>44</v>
      </c>
      <c r="B341" s="40">
        <f>SUM(B315:B340)</f>
        <v>708881.42901600013</v>
      </c>
      <c r="C341" s="94">
        <f>SUM(C315:C340)</f>
        <v>620865.77280000015</v>
      </c>
      <c r="D341" s="120">
        <f>SUM(D315:D340)</f>
        <v>616533.68400000001</v>
      </c>
      <c r="E341" s="121">
        <f>SUM(E315:E340)</f>
        <v>513778.06999999995</v>
      </c>
    </row>
    <row r="342" spans="1:6" s="11" customFormat="1" ht="13.65" customHeight="1" x14ac:dyDescent="0.25">
      <c r="A342" s="4" t="s">
        <v>45</v>
      </c>
      <c r="B342" s="40">
        <f>B312-B341</f>
        <v>-148881.42901600013</v>
      </c>
      <c r="C342" s="94">
        <f>C312-C341</f>
        <v>-127939.27280000015</v>
      </c>
      <c r="D342" s="120">
        <f>D312-D341</f>
        <v>-75902.316000000108</v>
      </c>
      <c r="E342" s="121">
        <f>E312-E341</f>
        <v>-63251.929999999993</v>
      </c>
    </row>
    <row r="343" spans="1:6" s="11" customFormat="1" ht="13.65" customHeight="1" x14ac:dyDescent="0.25">
      <c r="A343" s="2"/>
      <c r="B343" s="41"/>
      <c r="C343" s="103"/>
      <c r="D343" s="122"/>
      <c r="E343" s="123"/>
    </row>
    <row r="344" spans="1:6" s="11" customFormat="1" ht="13.65" customHeight="1" x14ac:dyDescent="0.25">
      <c r="A344" s="34" t="s">
        <v>32</v>
      </c>
      <c r="B344" s="38" t="s">
        <v>47</v>
      </c>
      <c r="C344" s="100" t="s">
        <v>47</v>
      </c>
      <c r="D344" s="114" t="s">
        <v>167</v>
      </c>
      <c r="E344" s="115" t="s">
        <v>152</v>
      </c>
    </row>
    <row r="345" spans="1:6" s="11" customFormat="1" ht="13.65" customHeight="1" x14ac:dyDescent="0.25">
      <c r="A345" s="35"/>
      <c r="B345" s="47" t="s">
        <v>48</v>
      </c>
      <c r="C345" s="101" t="s">
        <v>48</v>
      </c>
      <c r="D345" s="116" t="s">
        <v>148</v>
      </c>
      <c r="E345" s="117" t="s">
        <v>147</v>
      </c>
    </row>
    <row r="346" spans="1:6" s="11" customFormat="1" ht="13.65" customHeight="1" x14ac:dyDescent="0.25">
      <c r="A346" s="5" t="s">
        <v>49</v>
      </c>
      <c r="B346" s="48"/>
      <c r="C346" s="109"/>
      <c r="D346" s="118"/>
      <c r="E346" s="119"/>
    </row>
    <row r="347" spans="1:6" s="11" customFormat="1" ht="13.65" customHeight="1" x14ac:dyDescent="0.25">
      <c r="A347" s="4" t="s">
        <v>43</v>
      </c>
      <c r="B347" s="44">
        <v>0</v>
      </c>
      <c r="C347" s="106">
        <v>0</v>
      </c>
      <c r="D347" s="128">
        <v>0</v>
      </c>
      <c r="E347" s="129">
        <v>0</v>
      </c>
      <c r="F347" s="26"/>
    </row>
    <row r="348" spans="1:6" s="11" customFormat="1" ht="13.65" customHeight="1" x14ac:dyDescent="0.25">
      <c r="A348" s="1"/>
      <c r="B348" s="45"/>
      <c r="C348" s="107"/>
      <c r="D348" s="124"/>
      <c r="E348" s="125"/>
      <c r="F348" s="26"/>
    </row>
    <row r="349" spans="1:6" s="11" customFormat="1" ht="13.65" customHeight="1" x14ac:dyDescent="0.25">
      <c r="A349" s="5" t="s">
        <v>52</v>
      </c>
      <c r="B349" s="45"/>
      <c r="C349" s="107"/>
      <c r="D349" s="124"/>
      <c r="E349" s="125"/>
      <c r="F349" s="26"/>
    </row>
    <row r="350" spans="1:6" s="11" customFormat="1" ht="13.65" customHeight="1" x14ac:dyDescent="0.25">
      <c r="A350" s="5" t="s">
        <v>57</v>
      </c>
      <c r="B350" s="45"/>
      <c r="C350" s="107"/>
      <c r="D350" s="124">
        <f t="shared" ref="D350:D360" si="30">E350/10*12</f>
        <v>1.2000000000000002</v>
      </c>
      <c r="E350" s="125">
        <v>1</v>
      </c>
      <c r="F350" s="26"/>
    </row>
    <row r="351" spans="1:6" s="11" customFormat="1" ht="13.65" customHeight="1" x14ac:dyDescent="0.25">
      <c r="A351" s="5" t="s">
        <v>66</v>
      </c>
      <c r="B351" s="42">
        <v>0</v>
      </c>
      <c r="C351" s="104">
        <v>0</v>
      </c>
      <c r="D351" s="124">
        <f t="shared" si="30"/>
        <v>0</v>
      </c>
      <c r="E351" s="125"/>
      <c r="F351" s="26"/>
    </row>
    <row r="352" spans="1:6" s="11" customFormat="1" ht="13.65" customHeight="1" x14ac:dyDescent="0.25">
      <c r="A352" s="5" t="s">
        <v>84</v>
      </c>
      <c r="B352" s="42">
        <v>1300</v>
      </c>
      <c r="C352" s="104">
        <v>153.9</v>
      </c>
      <c r="D352" s="124">
        <f t="shared" si="30"/>
        <v>1214.4000000000001</v>
      </c>
      <c r="E352" s="125">
        <v>1012</v>
      </c>
      <c r="F352" s="26"/>
    </row>
    <row r="353" spans="1:6" s="11" customFormat="1" ht="13.65" customHeight="1" x14ac:dyDescent="0.25">
      <c r="A353" s="5" t="s">
        <v>69</v>
      </c>
      <c r="B353" s="42">
        <v>0</v>
      </c>
      <c r="C353" s="104">
        <v>0</v>
      </c>
      <c r="D353" s="124">
        <f t="shared" si="30"/>
        <v>0</v>
      </c>
      <c r="E353" s="125"/>
      <c r="F353" s="26"/>
    </row>
    <row r="354" spans="1:6" s="11" customFormat="1" ht="13.65" customHeight="1" x14ac:dyDescent="0.25">
      <c r="A354" s="5" t="s">
        <v>72</v>
      </c>
      <c r="B354" s="42">
        <f>D354*103.4%</f>
        <v>232.19090400000002</v>
      </c>
      <c r="C354" s="104">
        <v>166.79520000000002</v>
      </c>
      <c r="D354" s="124">
        <f t="shared" si="30"/>
        <v>224.55600000000001</v>
      </c>
      <c r="E354" s="125">
        <v>187.13</v>
      </c>
      <c r="F354" s="26"/>
    </row>
    <row r="355" spans="1:6" s="11" customFormat="1" ht="13.65" customHeight="1" x14ac:dyDescent="0.25">
      <c r="A355" s="5" t="s">
        <v>73</v>
      </c>
      <c r="B355" s="42">
        <f t="shared" ref="B355:B358" si="31">D355*103.4%</f>
        <v>104.37609600000002</v>
      </c>
      <c r="C355" s="104">
        <v>112.88160000000001</v>
      </c>
      <c r="D355" s="124">
        <f t="shared" si="30"/>
        <v>100.94400000000002</v>
      </c>
      <c r="E355" s="125">
        <v>84.12</v>
      </c>
      <c r="F355" s="26"/>
    </row>
    <row r="356" spans="1:6" s="11" customFormat="1" ht="13.65" customHeight="1" x14ac:dyDescent="0.25">
      <c r="A356" s="5" t="s">
        <v>74</v>
      </c>
      <c r="B356" s="42">
        <f t="shared" si="31"/>
        <v>100.07052000000002</v>
      </c>
      <c r="C356" s="104"/>
      <c r="D356" s="124">
        <f t="shared" si="30"/>
        <v>96.780000000000015</v>
      </c>
      <c r="E356" s="125">
        <v>80.650000000000006</v>
      </c>
      <c r="F356" s="26"/>
    </row>
    <row r="357" spans="1:6" s="11" customFormat="1" ht="13.65" customHeight="1" x14ac:dyDescent="0.25">
      <c r="A357" s="5" t="s">
        <v>75</v>
      </c>
      <c r="B357" s="42">
        <f>D357*103.4%*85%</f>
        <v>3826.8958332000002</v>
      </c>
      <c r="C357" s="104">
        <v>4472</v>
      </c>
      <c r="D357" s="124">
        <f t="shared" si="30"/>
        <v>4354.1880000000001</v>
      </c>
      <c r="E357" s="125">
        <v>3628.49</v>
      </c>
      <c r="F357" s="26"/>
    </row>
    <row r="358" spans="1:6" s="11" customFormat="1" ht="13.65" customHeight="1" x14ac:dyDescent="0.25">
      <c r="A358" s="5" t="s">
        <v>76</v>
      </c>
      <c r="B358" s="42">
        <f t="shared" si="31"/>
        <v>0</v>
      </c>
      <c r="C358" s="104">
        <v>232.50240000000002</v>
      </c>
      <c r="D358" s="124">
        <f t="shared" si="30"/>
        <v>0</v>
      </c>
      <c r="E358" s="125"/>
      <c r="F358" s="26"/>
    </row>
    <row r="359" spans="1:6" s="11" customFormat="1" ht="13.5" customHeight="1" x14ac:dyDescent="0.25">
      <c r="A359" s="5" t="s">
        <v>96</v>
      </c>
      <c r="B359" s="42">
        <v>0</v>
      </c>
      <c r="C359" s="104">
        <v>194.4</v>
      </c>
      <c r="D359" s="124">
        <f t="shared" si="30"/>
        <v>0</v>
      </c>
      <c r="E359" s="125"/>
    </row>
    <row r="360" spans="1:6" s="11" customFormat="1" ht="13.5" customHeight="1" x14ac:dyDescent="0.25">
      <c r="A360" s="5" t="s">
        <v>93</v>
      </c>
      <c r="B360" s="42">
        <v>0</v>
      </c>
      <c r="C360" s="104">
        <v>0</v>
      </c>
      <c r="D360" s="124">
        <f t="shared" si="30"/>
        <v>0</v>
      </c>
      <c r="E360" s="125"/>
    </row>
    <row r="361" spans="1:6" s="11" customFormat="1" ht="13.65" customHeight="1" x14ac:dyDescent="0.25">
      <c r="A361" s="4" t="s">
        <v>44</v>
      </c>
      <c r="B361" s="40">
        <f>SUM(B351:B360)</f>
        <v>5563.5333532000004</v>
      </c>
      <c r="C361" s="94">
        <f>SUM(C351:C360)</f>
        <v>5332.4791999999998</v>
      </c>
      <c r="D361" s="120">
        <f>SUM(D350:D360)</f>
        <v>5992.0680000000002</v>
      </c>
      <c r="E361" s="121">
        <f>SUM(E350:E360)</f>
        <v>4993.3899999999994</v>
      </c>
    </row>
    <row r="362" spans="1:6" s="11" customFormat="1" ht="13.65" customHeight="1" x14ac:dyDescent="0.25">
      <c r="A362" s="4" t="s">
        <v>45</v>
      </c>
      <c r="B362" s="40">
        <f>B347-B361</f>
        <v>-5563.5333532000004</v>
      </c>
      <c r="C362" s="94">
        <f>C347-C361</f>
        <v>-5332.4791999999998</v>
      </c>
      <c r="D362" s="120">
        <f>D347-D361</f>
        <v>-5992.0680000000002</v>
      </c>
      <c r="E362" s="121">
        <f>E347-E361</f>
        <v>-4993.3899999999994</v>
      </c>
    </row>
    <row r="363" spans="1:6" s="11" customFormat="1" ht="13.65" customHeight="1" x14ac:dyDescent="0.25">
      <c r="A363" s="2"/>
      <c r="B363" s="41"/>
      <c r="C363" s="103"/>
      <c r="D363" s="122"/>
      <c r="E363" s="123"/>
    </row>
    <row r="364" spans="1:6" s="11" customFormat="1" ht="13.65" customHeight="1" x14ac:dyDescent="0.25">
      <c r="A364" s="34" t="s">
        <v>33</v>
      </c>
      <c r="B364" s="38" t="s">
        <v>47</v>
      </c>
      <c r="C364" s="100" t="s">
        <v>47</v>
      </c>
      <c r="D364" s="114" t="s">
        <v>167</v>
      </c>
      <c r="E364" s="115" t="s">
        <v>152</v>
      </c>
    </row>
    <row r="365" spans="1:6" s="11" customFormat="1" ht="13.65" customHeight="1" x14ac:dyDescent="0.25">
      <c r="A365" s="35"/>
      <c r="B365" s="47" t="s">
        <v>48</v>
      </c>
      <c r="C365" s="101" t="s">
        <v>48</v>
      </c>
      <c r="D365" s="116" t="s">
        <v>148</v>
      </c>
      <c r="E365" s="117" t="s">
        <v>147</v>
      </c>
    </row>
    <row r="366" spans="1:6" s="11" customFormat="1" ht="13.65" customHeight="1" x14ac:dyDescent="0.25">
      <c r="A366" s="5" t="s">
        <v>49</v>
      </c>
      <c r="B366" s="41"/>
      <c r="C366" s="103"/>
      <c r="D366" s="122"/>
      <c r="E366" s="123"/>
    </row>
    <row r="367" spans="1:6" s="11" customFormat="1" ht="13.65" customHeight="1" x14ac:dyDescent="0.25">
      <c r="A367" s="5" t="s">
        <v>132</v>
      </c>
      <c r="B367" s="43">
        <v>0</v>
      </c>
      <c r="C367" s="105">
        <v>0</v>
      </c>
      <c r="D367" s="126">
        <f>E367/10*12</f>
        <v>0</v>
      </c>
      <c r="E367" s="127"/>
    </row>
    <row r="368" spans="1:6" s="11" customFormat="1" ht="13.65" customHeight="1" x14ac:dyDescent="0.25">
      <c r="A368" s="4" t="s">
        <v>43</v>
      </c>
      <c r="B368" s="44">
        <f>B367</f>
        <v>0</v>
      </c>
      <c r="C368" s="106">
        <f>C367</f>
        <v>0</v>
      </c>
      <c r="D368" s="128">
        <f>D367</f>
        <v>0</v>
      </c>
      <c r="E368" s="129">
        <f>E367</f>
        <v>0</v>
      </c>
      <c r="F368" s="26"/>
    </row>
    <row r="369" spans="1:6" s="11" customFormat="1" ht="13.65" customHeight="1" x14ac:dyDescent="0.25">
      <c r="A369" s="1"/>
      <c r="B369" s="45"/>
      <c r="C369" s="107"/>
      <c r="D369" s="124"/>
      <c r="E369" s="125"/>
      <c r="F369" s="26"/>
    </row>
    <row r="370" spans="1:6" s="11" customFormat="1" ht="13.65" customHeight="1" x14ac:dyDescent="0.25">
      <c r="A370" s="5" t="s">
        <v>52</v>
      </c>
      <c r="B370" s="45"/>
      <c r="C370" s="107"/>
      <c r="D370" s="124"/>
      <c r="E370" s="125"/>
      <c r="F370" s="26"/>
    </row>
    <row r="371" spans="1:6" s="11" customFormat="1" ht="13.65" customHeight="1" x14ac:dyDescent="0.25">
      <c r="A371" s="5" t="s">
        <v>57</v>
      </c>
      <c r="B371" s="45"/>
      <c r="C371" s="107"/>
      <c r="D371" s="124">
        <f t="shared" ref="D371:D383" si="32">E371/10*12</f>
        <v>1.2000000000000002</v>
      </c>
      <c r="E371" s="125">
        <v>1</v>
      </c>
      <c r="F371" s="26"/>
    </row>
    <row r="372" spans="1:6" s="11" customFormat="1" ht="13.65" customHeight="1" x14ac:dyDescent="0.25">
      <c r="A372" s="5" t="s">
        <v>66</v>
      </c>
      <c r="B372" s="42">
        <v>0</v>
      </c>
      <c r="C372" s="104">
        <v>0</v>
      </c>
      <c r="D372" s="124">
        <f t="shared" si="32"/>
        <v>0</v>
      </c>
      <c r="E372" s="125"/>
      <c r="F372" s="26"/>
    </row>
    <row r="373" spans="1:6" s="11" customFormat="1" ht="13.65" customHeight="1" x14ac:dyDescent="0.25">
      <c r="A373" s="5" t="s">
        <v>84</v>
      </c>
      <c r="B373" s="42">
        <v>400</v>
      </c>
      <c r="C373" s="104">
        <v>382.32000000000005</v>
      </c>
      <c r="D373" s="124">
        <f t="shared" si="32"/>
        <v>345.68399999999997</v>
      </c>
      <c r="E373" s="125">
        <v>288.07</v>
      </c>
      <c r="F373" s="26"/>
    </row>
    <row r="374" spans="1:6" s="11" customFormat="1" ht="13.65" customHeight="1" x14ac:dyDescent="0.25">
      <c r="A374" s="5" t="s">
        <v>69</v>
      </c>
      <c r="B374" s="42">
        <v>0</v>
      </c>
      <c r="C374" s="104">
        <v>32.400000000000006</v>
      </c>
      <c r="D374" s="124">
        <f t="shared" si="32"/>
        <v>0</v>
      </c>
      <c r="E374" s="125"/>
      <c r="F374" s="26"/>
    </row>
    <row r="375" spans="1:6" s="11" customFormat="1" ht="13.65" customHeight="1" x14ac:dyDescent="0.25">
      <c r="A375" s="5" t="s">
        <v>72</v>
      </c>
      <c r="B375" s="42">
        <f>D375*103.4%</f>
        <v>57.635160000000013</v>
      </c>
      <c r="C375" s="104">
        <v>102.77280000000002</v>
      </c>
      <c r="D375" s="124">
        <f t="shared" si="32"/>
        <v>55.740000000000009</v>
      </c>
      <c r="E375" s="125">
        <v>46.45</v>
      </c>
      <c r="F375" s="26"/>
    </row>
    <row r="376" spans="1:6" s="11" customFormat="1" ht="13.65" customHeight="1" x14ac:dyDescent="0.25">
      <c r="A376" s="5" t="s">
        <v>73</v>
      </c>
      <c r="B376" s="42">
        <f t="shared" ref="B376:B379" si="33">D376*103.4%</f>
        <v>61.568495999999996</v>
      </c>
      <c r="C376" s="104">
        <v>69.076800000000006</v>
      </c>
      <c r="D376" s="124">
        <f t="shared" si="32"/>
        <v>59.543999999999997</v>
      </c>
      <c r="E376" s="125">
        <v>49.62</v>
      </c>
      <c r="F376" s="26"/>
    </row>
    <row r="377" spans="1:6" s="11" customFormat="1" ht="13.65" customHeight="1" x14ac:dyDescent="0.25">
      <c r="A377" s="5" t="s">
        <v>74</v>
      </c>
      <c r="B377" s="42">
        <f t="shared" si="33"/>
        <v>51.964704000000012</v>
      </c>
      <c r="C377" s="104">
        <v>4472</v>
      </c>
      <c r="D377" s="124">
        <f t="shared" si="32"/>
        <v>50.256000000000007</v>
      </c>
      <c r="E377" s="125">
        <v>41.88</v>
      </c>
      <c r="F377" s="26"/>
    </row>
    <row r="378" spans="1:6" s="11" customFormat="1" ht="13.65" customHeight="1" x14ac:dyDescent="0.25">
      <c r="A378" s="5" t="s">
        <v>75</v>
      </c>
      <c r="B378" s="42">
        <f>D378*103.4%*85%</f>
        <v>2262.2042256000004</v>
      </c>
      <c r="C378" s="104">
        <v>121.30560000000001</v>
      </c>
      <c r="D378" s="124">
        <f t="shared" si="32"/>
        <v>2573.9040000000005</v>
      </c>
      <c r="E378" s="125">
        <v>2144.92</v>
      </c>
      <c r="F378" s="26"/>
    </row>
    <row r="379" spans="1:6" s="11" customFormat="1" ht="13.65" customHeight="1" x14ac:dyDescent="0.25">
      <c r="A379" s="5" t="s">
        <v>76</v>
      </c>
      <c r="B379" s="42">
        <f t="shared" si="33"/>
        <v>0</v>
      </c>
      <c r="C379" s="104">
        <v>0</v>
      </c>
      <c r="D379" s="124">
        <f t="shared" si="32"/>
        <v>0</v>
      </c>
      <c r="E379" s="125"/>
      <c r="F379" s="26"/>
    </row>
    <row r="380" spans="1:6" s="11" customFormat="1" ht="13.65" customHeight="1" x14ac:dyDescent="0.25">
      <c r="A380" s="5" t="s">
        <v>96</v>
      </c>
      <c r="B380" s="42">
        <v>0</v>
      </c>
      <c r="C380" s="104">
        <v>0</v>
      </c>
      <c r="D380" s="124">
        <f t="shared" si="32"/>
        <v>0</v>
      </c>
      <c r="E380" s="125"/>
      <c r="F380" s="26"/>
    </row>
    <row r="381" spans="1:6" s="11" customFormat="1" ht="13.65" customHeight="1" x14ac:dyDescent="0.25">
      <c r="A381" s="5" t="s">
        <v>85</v>
      </c>
      <c r="B381" s="42">
        <v>0</v>
      </c>
      <c r="C381" s="104">
        <v>0</v>
      </c>
      <c r="D381" s="124">
        <f t="shared" si="32"/>
        <v>0</v>
      </c>
      <c r="E381" s="125"/>
      <c r="F381" s="26"/>
    </row>
    <row r="382" spans="1:6" s="11" customFormat="1" ht="13.5" customHeight="1" x14ac:dyDescent="0.25">
      <c r="A382" s="5" t="s">
        <v>93</v>
      </c>
      <c r="B382" s="42">
        <v>0</v>
      </c>
      <c r="C382" s="104">
        <v>0</v>
      </c>
      <c r="D382" s="124">
        <f t="shared" si="32"/>
        <v>0</v>
      </c>
      <c r="E382" s="125"/>
    </row>
    <row r="383" spans="1:6" s="11" customFormat="1" ht="13.5" customHeight="1" x14ac:dyDescent="0.25">
      <c r="A383" s="5" t="s">
        <v>94</v>
      </c>
      <c r="B383" s="42">
        <v>0</v>
      </c>
      <c r="C383" s="104">
        <v>0</v>
      </c>
      <c r="D383" s="124">
        <f t="shared" si="32"/>
        <v>0</v>
      </c>
      <c r="E383" s="125"/>
    </row>
    <row r="384" spans="1:6" s="11" customFormat="1" ht="13.65" customHeight="1" x14ac:dyDescent="0.25">
      <c r="A384" s="4" t="s">
        <v>44</v>
      </c>
      <c r="B384" s="40">
        <f>SUM(B372:B383)</f>
        <v>2833.3725856000005</v>
      </c>
      <c r="C384" s="94">
        <f>SUM(C372:C383)</f>
        <v>5179.8751999999995</v>
      </c>
      <c r="D384" s="120">
        <f>SUM(D371:D383)</f>
        <v>3086.3280000000004</v>
      </c>
      <c r="E384" s="121">
        <f>SUM(E371:E383)</f>
        <v>2571.94</v>
      </c>
    </row>
    <row r="385" spans="1:5" s="11" customFormat="1" ht="13.65" customHeight="1" x14ac:dyDescent="0.25">
      <c r="A385" s="4" t="s">
        <v>45</v>
      </c>
      <c r="B385" s="40">
        <f>B368-B384</f>
        <v>-2833.3725856000005</v>
      </c>
      <c r="C385" s="94">
        <f>C368-C384</f>
        <v>-5179.8751999999995</v>
      </c>
      <c r="D385" s="120">
        <f>D368-D384</f>
        <v>-3086.3280000000004</v>
      </c>
      <c r="E385" s="121">
        <f>E368-E384</f>
        <v>-2571.94</v>
      </c>
    </row>
    <row r="386" spans="1:5" s="11" customFormat="1" ht="13.65" customHeight="1" x14ac:dyDescent="0.25">
      <c r="A386" s="2"/>
      <c r="B386" s="41"/>
      <c r="C386" s="103"/>
      <c r="D386" s="122"/>
      <c r="E386" s="123"/>
    </row>
    <row r="387" spans="1:5" s="11" customFormat="1" ht="13.65" customHeight="1" x14ac:dyDescent="0.25">
      <c r="A387" s="34" t="s">
        <v>133</v>
      </c>
      <c r="B387" s="38" t="s">
        <v>47</v>
      </c>
      <c r="C387" s="100" t="s">
        <v>47</v>
      </c>
      <c r="D387" s="114" t="s">
        <v>167</v>
      </c>
      <c r="E387" s="115" t="s">
        <v>152</v>
      </c>
    </row>
    <row r="388" spans="1:5" s="11" customFormat="1" ht="13.65" customHeight="1" x14ac:dyDescent="0.25">
      <c r="A388" s="35"/>
      <c r="B388" s="47" t="s">
        <v>48</v>
      </c>
      <c r="C388" s="101" t="s">
        <v>48</v>
      </c>
      <c r="D388" s="116" t="s">
        <v>148</v>
      </c>
      <c r="E388" s="117" t="s">
        <v>147</v>
      </c>
    </row>
    <row r="389" spans="1:5" s="11" customFormat="1" ht="13.65" customHeight="1" x14ac:dyDescent="0.25">
      <c r="A389" s="5" t="s">
        <v>49</v>
      </c>
      <c r="B389" s="41"/>
      <c r="C389" s="103"/>
      <c r="D389" s="122"/>
      <c r="E389" s="123"/>
    </row>
    <row r="390" spans="1:5" s="11" customFormat="1" ht="13.65" customHeight="1" x14ac:dyDescent="0.25">
      <c r="A390" s="5" t="s">
        <v>8</v>
      </c>
      <c r="B390" s="42">
        <f>17850.294*96%</f>
        <v>17136.28224</v>
      </c>
      <c r="C390" s="104">
        <v>17850.293999999998</v>
      </c>
      <c r="D390" s="124">
        <f t="shared" ref="D390" si="34">E390/10*12</f>
        <v>0</v>
      </c>
      <c r="E390" s="125">
        <v>0</v>
      </c>
    </row>
    <row r="391" spans="1:5" s="11" customFormat="1" ht="13.65" customHeight="1" x14ac:dyDescent="0.25">
      <c r="A391" s="4" t="s">
        <v>43</v>
      </c>
      <c r="B391" s="44">
        <f>B390</f>
        <v>17136.28224</v>
      </c>
      <c r="C391" s="106">
        <f>C390</f>
        <v>17850.293999999998</v>
      </c>
      <c r="D391" s="128">
        <f>D390</f>
        <v>0</v>
      </c>
      <c r="E391" s="129">
        <f>E390</f>
        <v>0</v>
      </c>
    </row>
    <row r="392" spans="1:5" s="11" customFormat="1" ht="13.65" customHeight="1" x14ac:dyDescent="0.25">
      <c r="A392" s="1"/>
      <c r="B392" s="45"/>
      <c r="C392" s="107"/>
      <c r="D392" s="124"/>
      <c r="E392" s="125"/>
    </row>
    <row r="393" spans="1:5" s="11" customFormat="1" ht="13.65" customHeight="1" x14ac:dyDescent="0.25">
      <c r="A393" s="5" t="s">
        <v>52</v>
      </c>
      <c r="B393" s="45"/>
      <c r="C393" s="107"/>
      <c r="D393" s="124"/>
      <c r="E393" s="125"/>
    </row>
    <row r="394" spans="1:5" s="11" customFormat="1" ht="13.65" customHeight="1" x14ac:dyDescent="0.25">
      <c r="A394" s="5" t="s">
        <v>89</v>
      </c>
      <c r="B394" s="42">
        <v>0</v>
      </c>
      <c r="C394" s="104">
        <v>0</v>
      </c>
      <c r="D394" s="124">
        <f t="shared" ref="D394:D401" si="35">E394/10*12</f>
        <v>0</v>
      </c>
      <c r="E394" s="125"/>
    </row>
    <row r="395" spans="1:5" s="11" customFormat="1" ht="13.65" customHeight="1" x14ac:dyDescent="0.25">
      <c r="A395" s="5" t="s">
        <v>66</v>
      </c>
      <c r="B395" s="42">
        <v>0</v>
      </c>
      <c r="C395" s="104">
        <v>0</v>
      </c>
      <c r="D395" s="124">
        <f t="shared" si="35"/>
        <v>0</v>
      </c>
      <c r="E395" s="125"/>
    </row>
    <row r="396" spans="1:5" s="11" customFormat="1" ht="13.65" customHeight="1" x14ac:dyDescent="0.25">
      <c r="A396" s="5" t="s">
        <v>69</v>
      </c>
      <c r="B396" s="42">
        <v>0</v>
      </c>
      <c r="C396" s="104">
        <v>0</v>
      </c>
      <c r="D396" s="124">
        <f t="shared" si="35"/>
        <v>0</v>
      </c>
      <c r="E396" s="125"/>
    </row>
    <row r="397" spans="1:5" s="11" customFormat="1" ht="13.65" customHeight="1" x14ac:dyDescent="0.25">
      <c r="A397" s="5" t="s">
        <v>79</v>
      </c>
      <c r="B397" s="42">
        <v>0</v>
      </c>
      <c r="C397" s="104">
        <v>0</v>
      </c>
      <c r="D397" s="124">
        <f t="shared" si="35"/>
        <v>0</v>
      </c>
      <c r="E397" s="125"/>
    </row>
    <row r="398" spans="1:5" s="11" customFormat="1" ht="13.65" customHeight="1" x14ac:dyDescent="0.25">
      <c r="A398" s="5" t="s">
        <v>96</v>
      </c>
      <c r="B398" s="42">
        <v>0</v>
      </c>
      <c r="C398" s="104">
        <v>0</v>
      </c>
      <c r="D398" s="124">
        <f t="shared" si="35"/>
        <v>0</v>
      </c>
      <c r="E398" s="125"/>
    </row>
    <row r="399" spans="1:5" s="11" customFormat="1" ht="13.65" customHeight="1" x14ac:dyDescent="0.25">
      <c r="A399" s="5" t="s">
        <v>85</v>
      </c>
      <c r="B399" s="42">
        <v>0</v>
      </c>
      <c r="C399" s="104">
        <v>0</v>
      </c>
      <c r="D399" s="124">
        <f t="shared" si="35"/>
        <v>0</v>
      </c>
      <c r="E399" s="125"/>
    </row>
    <row r="400" spans="1:5" s="11" customFormat="1" ht="13.5" customHeight="1" x14ac:dyDescent="0.25">
      <c r="A400" s="5" t="s">
        <v>93</v>
      </c>
      <c r="B400" s="42">
        <v>0</v>
      </c>
      <c r="C400" s="104">
        <v>0</v>
      </c>
      <c r="D400" s="124">
        <f t="shared" si="35"/>
        <v>0</v>
      </c>
      <c r="E400" s="125"/>
    </row>
    <row r="401" spans="1:6" s="11" customFormat="1" ht="13.5" customHeight="1" x14ac:dyDescent="0.25">
      <c r="A401" s="5" t="s">
        <v>94</v>
      </c>
      <c r="B401" s="42">
        <v>0</v>
      </c>
      <c r="C401" s="104">
        <v>0</v>
      </c>
      <c r="D401" s="124">
        <f t="shared" si="35"/>
        <v>0</v>
      </c>
      <c r="E401" s="125"/>
    </row>
    <row r="402" spans="1:6" s="11" customFormat="1" ht="13.65" customHeight="1" x14ac:dyDescent="0.25">
      <c r="A402" s="5" t="s">
        <v>44</v>
      </c>
      <c r="B402" s="39">
        <f>SUM(B394:B401)</f>
        <v>0</v>
      </c>
      <c r="C402" s="102">
        <f>SUM(C394:C401)</f>
        <v>0</v>
      </c>
      <c r="D402" s="118">
        <f>SUM(D394:D401)</f>
        <v>0</v>
      </c>
      <c r="E402" s="119">
        <f>SUM(E394:E401)</f>
        <v>0</v>
      </c>
    </row>
    <row r="403" spans="1:6" s="11" customFormat="1" ht="13.65" customHeight="1" x14ac:dyDescent="0.25">
      <c r="A403" s="4" t="s">
        <v>45</v>
      </c>
      <c r="B403" s="40">
        <f>B391-B402</f>
        <v>17136.28224</v>
      </c>
      <c r="C403" s="94">
        <f>C391-C402</f>
        <v>17850.293999999998</v>
      </c>
      <c r="D403" s="120">
        <f>D391-D402</f>
        <v>0</v>
      </c>
      <c r="E403" s="121">
        <f>E391-E402</f>
        <v>0</v>
      </c>
    </row>
    <row r="404" spans="1:6" s="11" customFormat="1" ht="13.65" customHeight="1" x14ac:dyDescent="0.25">
      <c r="A404" s="2"/>
      <c r="B404" s="41"/>
      <c r="C404" s="103"/>
      <c r="D404" s="122"/>
      <c r="E404" s="123"/>
    </row>
    <row r="405" spans="1:6" s="11" customFormat="1" ht="13.65" customHeight="1" x14ac:dyDescent="0.25">
      <c r="A405" s="34" t="s">
        <v>31</v>
      </c>
      <c r="B405" s="38" t="s">
        <v>47</v>
      </c>
      <c r="C405" s="100" t="s">
        <v>47</v>
      </c>
      <c r="D405" s="114" t="s">
        <v>167</v>
      </c>
      <c r="E405" s="115" t="s">
        <v>152</v>
      </c>
    </row>
    <row r="406" spans="1:6" s="11" customFormat="1" ht="13.65" customHeight="1" x14ac:dyDescent="0.25">
      <c r="A406" s="36"/>
      <c r="B406" s="47" t="s">
        <v>48</v>
      </c>
      <c r="C406" s="101" t="s">
        <v>48</v>
      </c>
      <c r="D406" s="116" t="s">
        <v>148</v>
      </c>
      <c r="E406" s="117" t="s">
        <v>147</v>
      </c>
    </row>
    <row r="407" spans="1:6" s="11" customFormat="1" ht="13.65" customHeight="1" x14ac:dyDescent="0.25">
      <c r="A407" s="5" t="s">
        <v>49</v>
      </c>
      <c r="B407" s="48"/>
      <c r="C407" s="109"/>
      <c r="D407" s="118"/>
      <c r="E407" s="119"/>
    </row>
    <row r="408" spans="1:6" s="11" customFormat="1" ht="13.65" customHeight="1" x14ac:dyDescent="0.25">
      <c r="A408" s="5" t="s">
        <v>43</v>
      </c>
      <c r="B408" s="49">
        <v>0</v>
      </c>
      <c r="C408" s="110">
        <v>0</v>
      </c>
      <c r="D408" s="122">
        <v>0</v>
      </c>
      <c r="E408" s="123">
        <v>0</v>
      </c>
      <c r="F408" s="26"/>
    </row>
    <row r="409" spans="1:6" s="11" customFormat="1" ht="13.65" customHeight="1" x14ac:dyDescent="0.25">
      <c r="A409" s="1"/>
      <c r="B409" s="45"/>
      <c r="C409" s="107"/>
      <c r="D409" s="124"/>
      <c r="E409" s="125"/>
      <c r="F409" s="26"/>
    </row>
    <row r="410" spans="1:6" s="11" customFormat="1" ht="13.65" customHeight="1" x14ac:dyDescent="0.25">
      <c r="A410" s="5" t="s">
        <v>52</v>
      </c>
      <c r="B410" s="45"/>
      <c r="C410" s="107"/>
      <c r="D410" s="124"/>
      <c r="E410" s="125"/>
      <c r="F410" s="26"/>
    </row>
    <row r="411" spans="1:6" s="11" customFormat="1" ht="13.65" customHeight="1" x14ac:dyDescent="0.25">
      <c r="A411" s="5" t="s">
        <v>66</v>
      </c>
      <c r="B411" s="42">
        <v>0</v>
      </c>
      <c r="C411" s="104">
        <v>0</v>
      </c>
      <c r="D411" s="124">
        <f t="shared" ref="D411:D418" si="36">E411/10*12</f>
        <v>0</v>
      </c>
      <c r="E411" s="125">
        <v>0</v>
      </c>
      <c r="F411" s="26"/>
    </row>
    <row r="412" spans="1:6" s="11" customFormat="1" ht="13.65" customHeight="1" x14ac:dyDescent="0.25">
      <c r="A412" s="5" t="s">
        <v>84</v>
      </c>
      <c r="B412" s="42">
        <v>0</v>
      </c>
      <c r="C412" s="104">
        <v>0</v>
      </c>
      <c r="D412" s="124">
        <f t="shared" si="36"/>
        <v>0</v>
      </c>
      <c r="E412" s="125">
        <v>0</v>
      </c>
      <c r="F412" s="26"/>
    </row>
    <row r="413" spans="1:6" s="11" customFormat="1" ht="13.65" customHeight="1" x14ac:dyDescent="0.25">
      <c r="A413" s="5" t="s">
        <v>69</v>
      </c>
      <c r="B413" s="42">
        <v>0</v>
      </c>
      <c r="C413" s="104">
        <v>0</v>
      </c>
      <c r="D413" s="124">
        <f t="shared" si="36"/>
        <v>0</v>
      </c>
      <c r="E413" s="125">
        <v>0</v>
      </c>
      <c r="F413" s="26"/>
    </row>
    <row r="414" spans="1:6" s="11" customFormat="1" ht="13.65" customHeight="1" x14ac:dyDescent="0.25">
      <c r="A414" s="5" t="s">
        <v>72</v>
      </c>
      <c r="B414" s="42">
        <v>0</v>
      </c>
      <c r="C414" s="104">
        <v>0</v>
      </c>
      <c r="D414" s="124">
        <f t="shared" si="36"/>
        <v>0</v>
      </c>
      <c r="E414" s="125">
        <v>0</v>
      </c>
      <c r="F414" s="26"/>
    </row>
    <row r="415" spans="1:6" s="11" customFormat="1" ht="13.65" customHeight="1" x14ac:dyDescent="0.25">
      <c r="A415" s="5" t="s">
        <v>73</v>
      </c>
      <c r="B415" s="42">
        <v>0</v>
      </c>
      <c r="C415" s="104">
        <v>0</v>
      </c>
      <c r="D415" s="124">
        <f t="shared" si="36"/>
        <v>0</v>
      </c>
      <c r="E415" s="125">
        <v>0</v>
      </c>
      <c r="F415" s="26"/>
    </row>
    <row r="416" spans="1:6" s="11" customFormat="1" ht="13.65" customHeight="1" x14ac:dyDescent="0.25">
      <c r="A416" s="5" t="s">
        <v>75</v>
      </c>
      <c r="B416" s="42">
        <v>0</v>
      </c>
      <c r="C416" s="104">
        <v>0</v>
      </c>
      <c r="D416" s="124">
        <f t="shared" si="36"/>
        <v>0</v>
      </c>
      <c r="E416" s="125">
        <v>0</v>
      </c>
      <c r="F416" s="26"/>
    </row>
    <row r="417" spans="1:5" s="11" customFormat="1" ht="13.5" customHeight="1" x14ac:dyDescent="0.25">
      <c r="A417" s="5" t="s">
        <v>76</v>
      </c>
      <c r="B417" s="42">
        <v>0</v>
      </c>
      <c r="C417" s="104">
        <v>0</v>
      </c>
      <c r="D417" s="124">
        <f t="shared" si="36"/>
        <v>0</v>
      </c>
      <c r="E417" s="125">
        <v>0</v>
      </c>
    </row>
    <row r="418" spans="1:5" s="11" customFormat="1" ht="13.5" customHeight="1" x14ac:dyDescent="0.25">
      <c r="A418" s="5" t="s">
        <v>94</v>
      </c>
      <c r="B418" s="42">
        <v>0</v>
      </c>
      <c r="C418" s="104">
        <v>0</v>
      </c>
      <c r="D418" s="124">
        <f t="shared" si="36"/>
        <v>0</v>
      </c>
      <c r="E418" s="125">
        <v>0</v>
      </c>
    </row>
    <row r="419" spans="1:5" s="11" customFormat="1" ht="13.65" customHeight="1" x14ac:dyDescent="0.25">
      <c r="A419" s="4" t="s">
        <v>44</v>
      </c>
      <c r="B419" s="40">
        <f>SUM(B411:B418)</f>
        <v>0</v>
      </c>
      <c r="C419" s="94">
        <f>SUM(C411:C418)</f>
        <v>0</v>
      </c>
      <c r="D419" s="120">
        <f>SUM(D411:D418)</f>
        <v>0</v>
      </c>
      <c r="E419" s="121">
        <f>SUM(E411:E418)</f>
        <v>0</v>
      </c>
    </row>
    <row r="420" spans="1:5" s="11" customFormat="1" ht="13.65" customHeight="1" x14ac:dyDescent="0.25">
      <c r="A420" s="4" t="s">
        <v>45</v>
      </c>
      <c r="B420" s="40">
        <f>B408-B419</f>
        <v>0</v>
      </c>
      <c r="C420" s="94">
        <f>C408-C419</f>
        <v>0</v>
      </c>
      <c r="D420" s="120">
        <f>D408-D419</f>
        <v>0</v>
      </c>
      <c r="E420" s="121">
        <f>E408-E419</f>
        <v>0</v>
      </c>
    </row>
    <row r="421" spans="1:5" s="11" customFormat="1" ht="13.65" customHeight="1" x14ac:dyDescent="0.25">
      <c r="A421" s="2"/>
      <c r="B421" s="41"/>
      <c r="C421" s="103"/>
      <c r="D421" s="122"/>
      <c r="E421" s="123"/>
    </row>
    <row r="422" spans="1:5" s="11" customFormat="1" ht="13.65" customHeight="1" x14ac:dyDescent="0.25">
      <c r="A422" s="2"/>
      <c r="B422" s="45"/>
      <c r="C422" s="107"/>
      <c r="D422" s="124"/>
      <c r="E422" s="125"/>
    </row>
    <row r="423" spans="1:5" s="11" customFormat="1" ht="13.65" customHeight="1" x14ac:dyDescent="0.25">
      <c r="A423" s="34" t="s">
        <v>134</v>
      </c>
      <c r="B423" s="38" t="s">
        <v>47</v>
      </c>
      <c r="C423" s="100" t="s">
        <v>47</v>
      </c>
      <c r="D423" s="114" t="s">
        <v>167</v>
      </c>
      <c r="E423" s="115" t="s">
        <v>152</v>
      </c>
    </row>
    <row r="424" spans="1:5" s="11" customFormat="1" ht="13.65" customHeight="1" x14ac:dyDescent="0.25">
      <c r="A424" s="35"/>
      <c r="B424" s="47" t="s">
        <v>48</v>
      </c>
      <c r="C424" s="101" t="s">
        <v>48</v>
      </c>
      <c r="D424" s="116" t="s">
        <v>148</v>
      </c>
      <c r="E424" s="117" t="s">
        <v>147</v>
      </c>
    </row>
    <row r="425" spans="1:5" s="11" customFormat="1" ht="13.65" customHeight="1" x14ac:dyDescent="0.25">
      <c r="A425" s="5" t="s">
        <v>49</v>
      </c>
      <c r="B425" s="48"/>
      <c r="C425" s="109"/>
      <c r="D425" s="118"/>
      <c r="E425" s="119"/>
    </row>
    <row r="426" spans="1:5" s="11" customFormat="1" ht="13.65" customHeight="1" x14ac:dyDescent="0.25">
      <c r="A426" s="4" t="s">
        <v>43</v>
      </c>
      <c r="B426" s="44">
        <v>0</v>
      </c>
      <c r="C426" s="106">
        <v>0</v>
      </c>
      <c r="D426" s="128">
        <v>0</v>
      </c>
      <c r="E426" s="129">
        <v>0</v>
      </c>
    </row>
    <row r="427" spans="1:5" s="11" customFormat="1" ht="13.65" customHeight="1" x14ac:dyDescent="0.25">
      <c r="A427" s="1"/>
      <c r="B427" s="45"/>
      <c r="C427" s="107"/>
      <c r="D427" s="124"/>
      <c r="E427" s="125"/>
    </row>
    <row r="428" spans="1:5" s="11" customFormat="1" ht="13.65" customHeight="1" x14ac:dyDescent="0.25">
      <c r="A428" s="5" t="s">
        <v>52</v>
      </c>
      <c r="B428" s="45"/>
      <c r="C428" s="107"/>
      <c r="D428" s="124"/>
      <c r="E428" s="125"/>
    </row>
    <row r="429" spans="1:5" s="11" customFormat="1" ht="13.65" customHeight="1" x14ac:dyDescent="0.25">
      <c r="A429" s="5" t="s">
        <v>66</v>
      </c>
      <c r="B429" s="42">
        <v>0</v>
      </c>
      <c r="C429" s="104">
        <v>520.02</v>
      </c>
      <c r="D429" s="124">
        <f t="shared" ref="D429:D438" si="37">E429/10*12</f>
        <v>0</v>
      </c>
      <c r="E429" s="125"/>
    </row>
    <row r="430" spans="1:5" s="11" customFormat="1" ht="13.65" customHeight="1" x14ac:dyDescent="0.25">
      <c r="A430" s="5" t="s">
        <v>84</v>
      </c>
      <c r="B430" s="42">
        <v>7000</v>
      </c>
      <c r="C430" s="104">
        <v>1969.92</v>
      </c>
      <c r="D430" s="124">
        <f t="shared" si="37"/>
        <v>6023.0399999999991</v>
      </c>
      <c r="E430" s="125">
        <v>5019.2</v>
      </c>
    </row>
    <row r="431" spans="1:5" s="11" customFormat="1" ht="13.65" customHeight="1" x14ac:dyDescent="0.25">
      <c r="A431" s="5" t="s">
        <v>72</v>
      </c>
      <c r="B431" s="42">
        <v>169.96262400000003</v>
      </c>
      <c r="C431" s="104">
        <v>163.42560000000003</v>
      </c>
      <c r="D431" s="124">
        <f t="shared" si="37"/>
        <v>0</v>
      </c>
      <c r="E431" s="125"/>
    </row>
    <row r="432" spans="1:5" s="11" customFormat="1" ht="13.65" customHeight="1" x14ac:dyDescent="0.25">
      <c r="A432" s="5" t="s">
        <v>73</v>
      </c>
      <c r="B432" s="42">
        <v>101.62713600000002</v>
      </c>
      <c r="C432" s="104">
        <v>97.718400000000017</v>
      </c>
      <c r="D432" s="124">
        <f t="shared" si="37"/>
        <v>0</v>
      </c>
      <c r="E432" s="125"/>
    </row>
    <row r="433" spans="1:6" s="11" customFormat="1" ht="13.65" customHeight="1" x14ac:dyDescent="0.25">
      <c r="A433" s="5" t="s">
        <v>75</v>
      </c>
      <c r="B433" s="42">
        <v>4440.0545279999997</v>
      </c>
      <c r="C433" s="104">
        <v>4269.2831999999999</v>
      </c>
      <c r="D433" s="124">
        <f t="shared" si="37"/>
        <v>0</v>
      </c>
      <c r="E433" s="125"/>
    </row>
    <row r="434" spans="1:6" s="11" customFormat="1" ht="13.65" customHeight="1" x14ac:dyDescent="0.25">
      <c r="A434" s="5" t="s">
        <v>76</v>
      </c>
      <c r="B434" s="42">
        <v>176.97139200000001</v>
      </c>
      <c r="C434" s="104">
        <v>170.16480000000001</v>
      </c>
      <c r="D434" s="124">
        <f t="shared" si="37"/>
        <v>0</v>
      </c>
      <c r="E434" s="125"/>
    </row>
    <row r="435" spans="1:6" s="11" customFormat="1" ht="13.65" customHeight="1" x14ac:dyDescent="0.25">
      <c r="A435" s="5" t="s">
        <v>108</v>
      </c>
      <c r="B435" s="42">
        <v>0</v>
      </c>
      <c r="C435" s="104">
        <v>0</v>
      </c>
      <c r="D435" s="124">
        <f t="shared" si="37"/>
        <v>0</v>
      </c>
      <c r="E435" s="125"/>
    </row>
    <row r="436" spans="1:6" s="11" customFormat="1" ht="13.65" customHeight="1" x14ac:dyDescent="0.25">
      <c r="A436" s="5" t="s">
        <v>69</v>
      </c>
      <c r="B436" s="42">
        <v>0</v>
      </c>
      <c r="C436" s="104">
        <v>0</v>
      </c>
      <c r="D436" s="124">
        <f t="shared" si="37"/>
        <v>0</v>
      </c>
      <c r="E436" s="125"/>
    </row>
    <row r="437" spans="1:6" s="11" customFormat="1" ht="13.5" customHeight="1" x14ac:dyDescent="0.25">
      <c r="A437" s="5" t="s">
        <v>85</v>
      </c>
      <c r="B437" s="42">
        <v>64.800000000000011</v>
      </c>
      <c r="C437" s="104">
        <v>64.800000000000011</v>
      </c>
      <c r="D437" s="124">
        <f t="shared" si="37"/>
        <v>0</v>
      </c>
      <c r="E437" s="125"/>
    </row>
    <row r="438" spans="1:6" s="11" customFormat="1" ht="13.5" customHeight="1" x14ac:dyDescent="0.25">
      <c r="A438" s="5" t="s">
        <v>94</v>
      </c>
      <c r="B438" s="42">
        <v>0</v>
      </c>
      <c r="C438" s="104">
        <v>8195.58</v>
      </c>
      <c r="D438" s="124">
        <f t="shared" si="37"/>
        <v>0</v>
      </c>
      <c r="E438" s="125"/>
    </row>
    <row r="439" spans="1:6" s="11" customFormat="1" ht="13.65" customHeight="1" x14ac:dyDescent="0.25">
      <c r="A439" s="4" t="s">
        <v>44</v>
      </c>
      <c r="B439" s="40">
        <f>SUM(B429:B438)</f>
        <v>11953.415679999998</v>
      </c>
      <c r="C439" s="94">
        <f>SUM(C429:C438)</f>
        <v>15450.912</v>
      </c>
      <c r="D439" s="120">
        <f>SUM(D429:D438)</f>
        <v>6023.0399999999991</v>
      </c>
      <c r="E439" s="121">
        <f>SUM(E429:E438)</f>
        <v>5019.2</v>
      </c>
    </row>
    <row r="440" spans="1:6" s="11" customFormat="1" ht="13.65" customHeight="1" x14ac:dyDescent="0.25">
      <c r="A440" s="4" t="s">
        <v>45</v>
      </c>
      <c r="B440" s="40">
        <f>B426-B439</f>
        <v>-11953.415679999998</v>
      </c>
      <c r="C440" s="94">
        <f>C426-C439</f>
        <v>-15450.912</v>
      </c>
      <c r="D440" s="120">
        <f>D426-D439</f>
        <v>-6023.0399999999991</v>
      </c>
      <c r="E440" s="121">
        <f>E426-E439</f>
        <v>-5019.2</v>
      </c>
    </row>
    <row r="441" spans="1:6" s="11" customFormat="1" ht="13.65" customHeight="1" x14ac:dyDescent="0.25">
      <c r="A441" s="2"/>
      <c r="B441" s="41"/>
      <c r="C441" s="103"/>
      <c r="D441" s="122"/>
      <c r="E441" s="123"/>
    </row>
    <row r="442" spans="1:6" s="11" customFormat="1" ht="13.65" customHeight="1" x14ac:dyDescent="0.25">
      <c r="A442" s="34" t="s">
        <v>29</v>
      </c>
      <c r="B442" s="38" t="s">
        <v>47</v>
      </c>
      <c r="C442" s="100" t="s">
        <v>47</v>
      </c>
      <c r="D442" s="114" t="s">
        <v>167</v>
      </c>
      <c r="E442" s="115" t="s">
        <v>152</v>
      </c>
      <c r="F442" s="26"/>
    </row>
    <row r="443" spans="1:6" s="11" customFormat="1" ht="13.65" customHeight="1" x14ac:dyDescent="0.25">
      <c r="A443" s="35"/>
      <c r="B443" s="47" t="s">
        <v>48</v>
      </c>
      <c r="C443" s="101" t="s">
        <v>48</v>
      </c>
      <c r="D443" s="116" t="s">
        <v>148</v>
      </c>
      <c r="E443" s="117" t="s">
        <v>147</v>
      </c>
      <c r="F443" s="26"/>
    </row>
    <row r="444" spans="1:6" s="11" customFormat="1" ht="13.65" customHeight="1" x14ac:dyDescent="0.25">
      <c r="A444" s="5" t="s">
        <v>49</v>
      </c>
      <c r="B444" s="41"/>
      <c r="C444" s="103"/>
      <c r="D444" s="122"/>
      <c r="E444" s="123"/>
      <c r="F444" s="26"/>
    </row>
    <row r="445" spans="1:6" s="11" customFormat="1" ht="13.65" customHeight="1" x14ac:dyDescent="0.25">
      <c r="A445" s="5" t="s">
        <v>21</v>
      </c>
      <c r="B445" s="42">
        <v>500</v>
      </c>
      <c r="C445" s="104">
        <v>4000</v>
      </c>
      <c r="D445" s="124">
        <f t="shared" ref="D445:D449" si="38">E445/10*12</f>
        <v>420</v>
      </c>
      <c r="E445" s="125">
        <v>350</v>
      </c>
      <c r="F445" s="26"/>
    </row>
    <row r="446" spans="1:6" s="11" customFormat="1" ht="13.65" customHeight="1" x14ac:dyDescent="0.25">
      <c r="A446" s="5" t="s">
        <v>24</v>
      </c>
      <c r="B446" s="42">
        <v>1500</v>
      </c>
      <c r="C446" s="104">
        <v>2500</v>
      </c>
      <c r="D446" s="124">
        <f t="shared" si="38"/>
        <v>1218.0720000000001</v>
      </c>
      <c r="E446" s="125">
        <v>1015.06</v>
      </c>
      <c r="F446" s="26"/>
    </row>
    <row r="447" spans="1:6" s="11" customFormat="1" ht="13.65" customHeight="1" x14ac:dyDescent="0.25">
      <c r="A447" s="5" t="s">
        <v>135</v>
      </c>
      <c r="B447" s="42">
        <v>0</v>
      </c>
      <c r="C447" s="104">
        <v>0</v>
      </c>
      <c r="D447" s="124">
        <f t="shared" si="38"/>
        <v>474</v>
      </c>
      <c r="E447" s="125">
        <v>395</v>
      </c>
      <c r="F447" s="26"/>
    </row>
    <row r="448" spans="1:6" s="11" customFormat="1" ht="13.65" customHeight="1" x14ac:dyDescent="0.25">
      <c r="A448" s="5" t="s">
        <v>12</v>
      </c>
      <c r="B448" s="42">
        <v>3000</v>
      </c>
      <c r="C448" s="104">
        <v>250</v>
      </c>
      <c r="D448" s="124">
        <f t="shared" si="38"/>
        <v>2918.7</v>
      </c>
      <c r="E448" s="125">
        <v>2432.25</v>
      </c>
      <c r="F448" s="26"/>
    </row>
    <row r="449" spans="1:7" s="11" customFormat="1" ht="13.65" customHeight="1" x14ac:dyDescent="0.25">
      <c r="A449" s="5" t="s">
        <v>25</v>
      </c>
      <c r="B449" s="43">
        <v>0</v>
      </c>
      <c r="C449" s="105">
        <v>2000</v>
      </c>
      <c r="D449" s="126">
        <f t="shared" si="38"/>
        <v>0</v>
      </c>
      <c r="E449" s="127"/>
      <c r="F449" s="26"/>
    </row>
    <row r="450" spans="1:7" s="11" customFormat="1" ht="13.65" customHeight="1" x14ac:dyDescent="0.25">
      <c r="A450" s="4" t="s">
        <v>43</v>
      </c>
      <c r="B450" s="44">
        <f>SUM(B445:B449)</f>
        <v>5000</v>
      </c>
      <c r="C450" s="106">
        <f>SUM(C445:C449)</f>
        <v>8750</v>
      </c>
      <c r="D450" s="128">
        <f>SUM(D445:D449)</f>
        <v>5030.7719999999999</v>
      </c>
      <c r="E450" s="129">
        <f>SUM(E445:E449)</f>
        <v>4192.3099999999995</v>
      </c>
      <c r="F450" s="26"/>
    </row>
    <row r="451" spans="1:7" s="11" customFormat="1" ht="13.65" customHeight="1" x14ac:dyDescent="0.25">
      <c r="A451" s="1"/>
      <c r="B451" s="45"/>
      <c r="C451" s="107"/>
      <c r="D451" s="124"/>
      <c r="E451" s="125"/>
      <c r="F451" s="26"/>
    </row>
    <row r="452" spans="1:7" s="11" customFormat="1" ht="13.65" customHeight="1" x14ac:dyDescent="0.25">
      <c r="A452" s="5" t="s">
        <v>52</v>
      </c>
      <c r="B452" s="45"/>
      <c r="C452" s="107"/>
      <c r="D452" s="124"/>
      <c r="E452" s="125"/>
      <c r="F452" s="26"/>
    </row>
    <row r="453" spans="1:7" s="11" customFormat="1" ht="13.65" customHeight="1" x14ac:dyDescent="0.25">
      <c r="A453" s="5" t="s">
        <v>136</v>
      </c>
      <c r="B453" s="42">
        <v>0</v>
      </c>
      <c r="C453" s="104">
        <v>0</v>
      </c>
      <c r="D453" s="124">
        <f t="shared" ref="D453:D479" si="39">E453/10*12</f>
        <v>0</v>
      </c>
      <c r="E453" s="125"/>
      <c r="F453" s="26"/>
    </row>
    <row r="454" spans="1:7" s="11" customFormat="1" ht="13.65" customHeight="1" x14ac:dyDescent="0.25">
      <c r="A454" s="5" t="s">
        <v>57</v>
      </c>
      <c r="B454" s="42">
        <v>0</v>
      </c>
      <c r="C454" s="104">
        <v>3.24</v>
      </c>
      <c r="D454" s="124">
        <f t="shared" si="39"/>
        <v>12</v>
      </c>
      <c r="E454" s="125">
        <v>10</v>
      </c>
      <c r="F454" s="26"/>
    </row>
    <row r="455" spans="1:7" s="11" customFormat="1" ht="13.65" customHeight="1" x14ac:dyDescent="0.25">
      <c r="A455" s="5" t="s">
        <v>100</v>
      </c>
      <c r="B455" s="42">
        <v>0</v>
      </c>
      <c r="C455" s="104">
        <v>4000</v>
      </c>
      <c r="D455" s="124">
        <f t="shared" si="39"/>
        <v>201.60000000000002</v>
      </c>
      <c r="E455" s="125">
        <v>168</v>
      </c>
      <c r="F455" s="26"/>
    </row>
    <row r="456" spans="1:7" s="11" customFormat="1" ht="13.65" customHeight="1" x14ac:dyDescent="0.25">
      <c r="A456" s="5" t="s">
        <v>89</v>
      </c>
      <c r="B456" s="42">
        <v>0</v>
      </c>
      <c r="C456" s="104">
        <v>0</v>
      </c>
      <c r="D456" s="124">
        <f t="shared" si="39"/>
        <v>0</v>
      </c>
      <c r="E456" s="125"/>
      <c r="F456" s="26"/>
      <c r="G456" s="15"/>
    </row>
    <row r="457" spans="1:7" s="11" customFormat="1" ht="13.65" customHeight="1" x14ac:dyDescent="0.25">
      <c r="A457" s="5" t="s">
        <v>101</v>
      </c>
      <c r="B457" s="42">
        <v>9000</v>
      </c>
      <c r="C457" s="104">
        <v>3094.2000000000003</v>
      </c>
      <c r="D457" s="124">
        <f t="shared" si="39"/>
        <v>8377.8359999999993</v>
      </c>
      <c r="E457" s="125">
        <v>6981.53</v>
      </c>
      <c r="F457" s="26"/>
    </row>
    <row r="458" spans="1:7" s="11" customFormat="1" ht="13.65" customHeight="1" x14ac:dyDescent="0.25">
      <c r="A458" s="5" t="s">
        <v>102</v>
      </c>
      <c r="B458" s="42">
        <v>0</v>
      </c>
      <c r="C458" s="104">
        <v>0</v>
      </c>
      <c r="D458" s="124">
        <f t="shared" si="39"/>
        <v>0</v>
      </c>
      <c r="E458" s="125"/>
      <c r="F458" s="26"/>
    </row>
    <row r="459" spans="1:7" s="11" customFormat="1" ht="13.65" customHeight="1" x14ac:dyDescent="0.25">
      <c r="A459" s="5" t="s">
        <v>66</v>
      </c>
      <c r="B459" s="42">
        <v>9000</v>
      </c>
      <c r="C459" s="104">
        <v>28000</v>
      </c>
      <c r="D459" s="124">
        <f t="shared" si="39"/>
        <v>8124.3960000000006</v>
      </c>
      <c r="E459" s="125">
        <v>6770.33</v>
      </c>
      <c r="F459" s="26"/>
    </row>
    <row r="460" spans="1:7" s="11" customFormat="1" ht="13.65" customHeight="1" x14ac:dyDescent="0.25">
      <c r="A460" s="5" t="s">
        <v>137</v>
      </c>
      <c r="B460" s="42">
        <v>0</v>
      </c>
      <c r="C460" s="104">
        <v>0</v>
      </c>
      <c r="D460" s="124">
        <f t="shared" si="39"/>
        <v>0</v>
      </c>
      <c r="E460" s="125"/>
      <c r="F460" s="26"/>
    </row>
    <row r="461" spans="1:7" s="11" customFormat="1" ht="13.65" customHeight="1" x14ac:dyDescent="0.25">
      <c r="A461" s="5" t="s">
        <v>84</v>
      </c>
      <c r="B461" s="42">
        <v>11000</v>
      </c>
      <c r="C461" s="104">
        <v>9037.9800000000014</v>
      </c>
      <c r="D461" s="124">
        <f t="shared" si="39"/>
        <v>10854.552</v>
      </c>
      <c r="E461" s="125">
        <v>9045.4599999999991</v>
      </c>
      <c r="F461" s="26"/>
    </row>
    <row r="462" spans="1:7" s="11" customFormat="1" ht="13.65" customHeight="1" x14ac:dyDescent="0.25">
      <c r="A462" s="5" t="s">
        <v>104</v>
      </c>
      <c r="B462" s="42">
        <v>0</v>
      </c>
      <c r="C462" s="104">
        <v>0</v>
      </c>
      <c r="D462" s="124">
        <f t="shared" si="39"/>
        <v>0</v>
      </c>
      <c r="E462" s="125"/>
      <c r="F462" s="26"/>
    </row>
    <row r="463" spans="1:7" s="11" customFormat="1" ht="13.65" customHeight="1" x14ac:dyDescent="0.25">
      <c r="A463" s="5" t="s">
        <v>105</v>
      </c>
      <c r="B463" s="42">
        <v>0</v>
      </c>
      <c r="C463" s="104">
        <v>0</v>
      </c>
      <c r="D463" s="124">
        <f t="shared" si="39"/>
        <v>6</v>
      </c>
      <c r="E463" s="125">
        <v>5</v>
      </c>
      <c r="F463" s="26"/>
    </row>
    <row r="464" spans="1:7" s="11" customFormat="1" ht="13.65" customHeight="1" x14ac:dyDescent="0.25">
      <c r="A464" s="5" t="s">
        <v>69</v>
      </c>
      <c r="B464" s="42">
        <v>3000</v>
      </c>
      <c r="C464" s="104">
        <v>0</v>
      </c>
      <c r="D464" s="124">
        <f t="shared" si="39"/>
        <v>2011.5</v>
      </c>
      <c r="E464" s="125">
        <v>1676.25</v>
      </c>
      <c r="F464" s="26"/>
    </row>
    <row r="465" spans="1:6" s="11" customFormat="1" ht="13.65" customHeight="1" x14ac:dyDescent="0.25">
      <c r="A465" s="5" t="s">
        <v>92</v>
      </c>
      <c r="B465" s="42">
        <v>0</v>
      </c>
      <c r="C465" s="104">
        <v>0</v>
      </c>
      <c r="D465" s="124">
        <f t="shared" si="39"/>
        <v>0</v>
      </c>
      <c r="E465" s="125"/>
      <c r="F465" s="26"/>
    </row>
    <row r="466" spans="1:6" s="11" customFormat="1" ht="13.65" customHeight="1" x14ac:dyDescent="0.25">
      <c r="A466" s="5" t="s">
        <v>72</v>
      </c>
      <c r="B466" s="42">
        <f>D466*103.4%</f>
        <v>9141.8421600000001</v>
      </c>
      <c r="C466" s="104">
        <v>3436.9920000000002</v>
      </c>
      <c r="D466" s="124">
        <f t="shared" si="39"/>
        <v>8841.24</v>
      </c>
      <c r="E466" s="125">
        <v>7367.7</v>
      </c>
      <c r="F466" s="26"/>
    </row>
    <row r="467" spans="1:6" s="11" customFormat="1" ht="13.65" customHeight="1" x14ac:dyDescent="0.25">
      <c r="A467" s="5" t="s">
        <v>73</v>
      </c>
      <c r="B467" s="42">
        <f t="shared" ref="B467:B472" si="40">D467*103.4%</f>
        <v>3996.219744</v>
      </c>
      <c r="C467" s="104">
        <v>1472.5152000000003</v>
      </c>
      <c r="D467" s="124">
        <f t="shared" si="39"/>
        <v>3864.8159999999998</v>
      </c>
      <c r="E467" s="125">
        <v>3220.68</v>
      </c>
      <c r="F467" s="26"/>
    </row>
    <row r="468" spans="1:6" s="11" customFormat="1" ht="13.65" customHeight="1" x14ac:dyDescent="0.25">
      <c r="A468" s="5" t="s">
        <v>74</v>
      </c>
      <c r="B468" s="42">
        <f t="shared" si="40"/>
        <v>2528.3657520000002</v>
      </c>
      <c r="C468" s="104"/>
      <c r="D468" s="124">
        <f t="shared" si="39"/>
        <v>2445.2280000000001</v>
      </c>
      <c r="E468" s="125">
        <v>2037.69</v>
      </c>
      <c r="F468" s="26"/>
    </row>
    <row r="469" spans="1:6" s="11" customFormat="1" ht="13.65" customHeight="1" x14ac:dyDescent="0.25">
      <c r="A469" s="5" t="s">
        <v>75</v>
      </c>
      <c r="B469" s="42">
        <f>D469*103.4%*85%</f>
        <v>168778.72127159999</v>
      </c>
      <c r="C469" s="104">
        <v>52000</v>
      </c>
      <c r="D469" s="124">
        <f t="shared" si="39"/>
        <v>192034.04399999999</v>
      </c>
      <c r="E469" s="125">
        <v>160028.37</v>
      </c>
      <c r="F469" s="26"/>
    </row>
    <row r="470" spans="1:6" s="11" customFormat="1" ht="13.65" customHeight="1" x14ac:dyDescent="0.25">
      <c r="A470" s="5" t="s">
        <v>76</v>
      </c>
      <c r="B470" s="42">
        <f t="shared" si="40"/>
        <v>0</v>
      </c>
      <c r="C470" s="104">
        <v>891.25920000000008</v>
      </c>
      <c r="D470" s="124">
        <f t="shared" si="39"/>
        <v>0</v>
      </c>
      <c r="E470" s="125"/>
      <c r="F470" s="26"/>
    </row>
    <row r="471" spans="1:6" s="11" customFormat="1" ht="13.65" customHeight="1" x14ac:dyDescent="0.25">
      <c r="A471" s="5" t="s">
        <v>77</v>
      </c>
      <c r="B471" s="42">
        <f t="shared" si="40"/>
        <v>2749.0792560000004</v>
      </c>
      <c r="C471" s="104">
        <v>1295.6112000000001</v>
      </c>
      <c r="D471" s="124">
        <f t="shared" si="39"/>
        <v>2658.6840000000002</v>
      </c>
      <c r="E471" s="125">
        <v>2215.5700000000002</v>
      </c>
      <c r="F471" s="26"/>
    </row>
    <row r="472" spans="1:6" s="11" customFormat="1" ht="13.65" customHeight="1" x14ac:dyDescent="0.25">
      <c r="A472" s="5" t="s">
        <v>78</v>
      </c>
      <c r="B472" s="42">
        <f t="shared" si="40"/>
        <v>5417.729855999999</v>
      </c>
      <c r="C472" s="104">
        <v>2677.1472000000003</v>
      </c>
      <c r="D472" s="124">
        <f t="shared" si="39"/>
        <v>5239.5839999999989</v>
      </c>
      <c r="E472" s="125">
        <v>4366.32</v>
      </c>
      <c r="F472" s="26"/>
    </row>
    <row r="473" spans="1:6" s="11" customFormat="1" ht="13.65" customHeight="1" x14ac:dyDescent="0.25">
      <c r="A473" s="5" t="s">
        <v>79</v>
      </c>
      <c r="B473" s="42">
        <v>0</v>
      </c>
      <c r="C473" s="104">
        <v>648</v>
      </c>
      <c r="D473" s="124">
        <f t="shared" si="39"/>
        <v>0</v>
      </c>
      <c r="E473" s="125"/>
      <c r="F473" s="26"/>
    </row>
    <row r="474" spans="1:6" s="11" customFormat="1" ht="13.65" customHeight="1" x14ac:dyDescent="0.25">
      <c r="A474" s="5" t="s">
        <v>96</v>
      </c>
      <c r="B474" s="42">
        <v>0</v>
      </c>
      <c r="C474" s="104">
        <v>0</v>
      </c>
      <c r="D474" s="124">
        <f t="shared" si="39"/>
        <v>0</v>
      </c>
      <c r="E474" s="125"/>
      <c r="F474" s="26"/>
    </row>
    <row r="475" spans="1:6" s="11" customFormat="1" ht="13.65" customHeight="1" x14ac:dyDescent="0.25">
      <c r="A475" s="5" t="s">
        <v>108</v>
      </c>
      <c r="B475" s="42">
        <v>0</v>
      </c>
      <c r="C475" s="104">
        <v>3170.34</v>
      </c>
      <c r="D475" s="124">
        <f t="shared" si="39"/>
        <v>3504.4679999999998</v>
      </c>
      <c r="E475" s="125">
        <v>2920.39</v>
      </c>
      <c r="F475" s="26"/>
    </row>
    <row r="476" spans="1:6" s="11" customFormat="1" ht="13.65" customHeight="1" x14ac:dyDescent="0.25">
      <c r="A476" s="5" t="s">
        <v>85</v>
      </c>
      <c r="B476" s="42">
        <v>1000</v>
      </c>
      <c r="C476" s="104">
        <v>1741.5000000000002</v>
      </c>
      <c r="D476" s="124">
        <f t="shared" si="39"/>
        <v>931.0440000000001</v>
      </c>
      <c r="E476" s="125">
        <v>775.87</v>
      </c>
      <c r="F476" s="26"/>
    </row>
    <row r="477" spans="1:6" s="11" customFormat="1" ht="13.5" customHeight="1" x14ac:dyDescent="0.25">
      <c r="A477" s="5" t="s">
        <v>94</v>
      </c>
      <c r="B477" s="42">
        <v>7000</v>
      </c>
      <c r="C477" s="104">
        <v>3259.44</v>
      </c>
      <c r="D477" s="124">
        <f t="shared" si="39"/>
        <v>6120</v>
      </c>
      <c r="E477" s="125">
        <v>5100</v>
      </c>
    </row>
    <row r="478" spans="1:6" s="11" customFormat="1" ht="12.75" customHeight="1" x14ac:dyDescent="0.25">
      <c r="A478" s="5" t="s">
        <v>112</v>
      </c>
      <c r="B478" s="42">
        <v>0</v>
      </c>
      <c r="C478" s="104">
        <v>0</v>
      </c>
      <c r="D478" s="124">
        <f t="shared" si="39"/>
        <v>0</v>
      </c>
      <c r="E478" s="125"/>
    </row>
    <row r="479" spans="1:6" s="11" customFormat="1" ht="12.75" customHeight="1" x14ac:dyDescent="0.25">
      <c r="A479" s="5" t="s">
        <v>114</v>
      </c>
      <c r="B479" s="96"/>
      <c r="C479" s="111"/>
      <c r="D479" s="132">
        <f t="shared" si="39"/>
        <v>2160</v>
      </c>
      <c r="E479" s="133">
        <v>1800</v>
      </c>
    </row>
    <row r="480" spans="1:6" s="11" customFormat="1" ht="12.75" customHeight="1" x14ac:dyDescent="0.25">
      <c r="A480" s="4" t="s">
        <v>44</v>
      </c>
      <c r="B480" s="40">
        <f>SUM(B453:B478)</f>
        <v>232611.95803959999</v>
      </c>
      <c r="C480" s="94">
        <f>SUM(C453:C478)</f>
        <v>114728.22480000001</v>
      </c>
      <c r="D480" s="120">
        <f>SUM(D453:D479)</f>
        <v>257386.992</v>
      </c>
      <c r="E480" s="121">
        <f>SUM(E453:E479)</f>
        <v>214489.16000000003</v>
      </c>
    </row>
    <row r="481" spans="1:5" s="11" customFormat="1" ht="12.75" customHeight="1" x14ac:dyDescent="0.25">
      <c r="A481" s="4" t="s">
        <v>45</v>
      </c>
      <c r="B481" s="40">
        <f>B450-B480</f>
        <v>-227611.95803959999</v>
      </c>
      <c r="C481" s="94">
        <f>C450-C480</f>
        <v>-105978.22480000001</v>
      </c>
      <c r="D481" s="120">
        <f>D450-D480</f>
        <v>-252356.22</v>
      </c>
      <c r="E481" s="121">
        <f>E450-E480</f>
        <v>-210296.85000000003</v>
      </c>
    </row>
  </sheetData>
  <autoFilter ref="A1:C481" xr:uid="{00000000-0001-0000-0100-000000000000}"/>
  <conditionalFormatting sqref="B4:E6">
    <cfRule type="cellIs" dxfId="13" priority="3" stopIfTrue="1" operator="lessThan">
      <formula>0</formula>
    </cfRule>
  </conditionalFormatting>
  <conditionalFormatting sqref="B11:E20 B24:E58">
    <cfRule type="cellIs" dxfId="12" priority="1" stopIfTrue="1" operator="lessThan">
      <formula>0</formula>
    </cfRule>
  </conditionalFormatting>
  <conditionalFormatting sqref="B63:E63 B66:E75 B80:E82 B85:E95 B100:E101 B104:E117 B122:E122 B125:E136 B141:E145 B149:E190 B194:E196 B200:E210 B213:E215 B219:E236 B240:E243 B247:E257 B262:E263 B266:E272 B277:E279 B282:E295 B300:E312 B315:E342 B347:E347 B351:E362 B367:E368 B372:E385 B390:E391 B394:E403 B408:E408 B411:E420 B426:E426 B429:E440 B445:E450 B453:E481">
    <cfRule type="cellIs" dxfId="11" priority="2" stopIfTrue="1" operator="lessThan">
      <formula>0</formula>
    </cfRule>
  </conditionalFormatting>
  <pageMargins left="0" right="0" top="0" bottom="0" header="0" footer="0"/>
  <pageSetup orientation="portrait" r:id="rId1"/>
  <headerFooter>
    <oddFooter>&amp;C&amp;"Helvetica,Regular"&amp;12&amp;K000000&amp;P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S481"/>
  <sheetViews>
    <sheetView showGridLines="0" workbookViewId="0">
      <selection activeCell="B2" sqref="B2"/>
    </sheetView>
  </sheetViews>
  <sheetFormatPr defaultColWidth="5.6640625" defaultRowHeight="12.75" customHeight="1" x14ac:dyDescent="0.25"/>
  <cols>
    <col min="1" max="1" width="45.44140625" style="11" bestFit="1" customWidth="1"/>
    <col min="2" max="2" width="10.6640625" style="46" customWidth="1"/>
    <col min="3" max="3" width="10.6640625" style="112" customWidth="1"/>
    <col min="4" max="4" width="10.6640625" style="134" customWidth="1"/>
    <col min="5" max="5" width="10.6640625" style="135" customWidth="1"/>
    <col min="6" max="6" width="29.44140625" style="11" customWidth="1"/>
    <col min="7" max="7" width="27" style="11" customWidth="1"/>
    <col min="8" max="10" width="18.5546875" style="11" bestFit="1" customWidth="1"/>
    <col min="11" max="11" width="19.44140625" style="11" bestFit="1" customWidth="1"/>
    <col min="12" max="12" width="17.44140625" style="11" bestFit="1" customWidth="1"/>
    <col min="13" max="13" width="17.33203125" style="11" bestFit="1" customWidth="1"/>
    <col min="14" max="14" width="8.5546875" style="11" bestFit="1" customWidth="1"/>
    <col min="15" max="253" width="5.6640625" style="11" customWidth="1"/>
  </cols>
  <sheetData>
    <row r="1" spans="1:13" ht="13.65" customHeight="1" thickBot="1" x14ac:dyDescent="0.3">
      <c r="A1" s="28" t="s">
        <v>36</v>
      </c>
      <c r="B1" s="38" t="s">
        <v>143</v>
      </c>
      <c r="C1" s="100" t="s">
        <v>37</v>
      </c>
      <c r="D1" s="114" t="s">
        <v>160</v>
      </c>
      <c r="E1" s="115" t="s">
        <v>151</v>
      </c>
      <c r="G1" s="37" t="s">
        <v>38</v>
      </c>
    </row>
    <row r="2" spans="1:13" ht="26.25" customHeight="1" thickBot="1" x14ac:dyDescent="0.3">
      <c r="A2" s="4" t="s">
        <v>39</v>
      </c>
      <c r="B2" s="38" t="s">
        <v>40</v>
      </c>
      <c r="C2" s="100" t="s">
        <v>40</v>
      </c>
      <c r="D2" s="114" t="s">
        <v>40</v>
      </c>
      <c r="E2" s="115" t="s">
        <v>152</v>
      </c>
      <c r="G2" s="19" t="s">
        <v>41</v>
      </c>
      <c r="H2" s="50" t="s">
        <v>142</v>
      </c>
      <c r="I2" s="20" t="s">
        <v>141</v>
      </c>
      <c r="J2" s="136" t="s">
        <v>162</v>
      </c>
      <c r="K2" s="21" t="s">
        <v>2</v>
      </c>
    </row>
    <row r="3" spans="1:13" ht="13.65" customHeight="1" x14ac:dyDescent="0.25">
      <c r="A3" s="29"/>
      <c r="B3" s="47" t="s">
        <v>42</v>
      </c>
      <c r="C3" s="101" t="s">
        <v>42</v>
      </c>
      <c r="D3" s="116" t="s">
        <v>161</v>
      </c>
      <c r="E3" s="117" t="s">
        <v>147</v>
      </c>
      <c r="G3" s="16" t="s">
        <v>3</v>
      </c>
      <c r="H3" s="51">
        <f>B4</f>
        <v>4365855.8015999999</v>
      </c>
      <c r="I3" s="17">
        <f t="shared" ref="I3:I4" si="0">C4</f>
        <v>4199958.8350000009</v>
      </c>
      <c r="J3" s="137">
        <f>D4</f>
        <v>4113566.8559999992</v>
      </c>
      <c r="K3" s="18">
        <f>(H3-I3)/I3</f>
        <v>3.9499664905644001E-2</v>
      </c>
    </row>
    <row r="4" spans="1:13" ht="13.65" customHeight="1" thickBot="1" x14ac:dyDescent="0.3">
      <c r="A4" s="5" t="s">
        <v>43</v>
      </c>
      <c r="B4" s="39">
        <f>B20+B63+B82+B101+B122+B145+B196+B215+B243+B263+B279+B312+B347+B368+B391+B408+B426+B450</f>
        <v>4365855.8015999999</v>
      </c>
      <c r="C4" s="102">
        <f>C20+C63+C82+C101+C122+C145+C196+C215+C243+C263+C279+C312+C347+C368+C391+C408+C426+C450</f>
        <v>4199958.8350000009</v>
      </c>
      <c r="D4" s="118">
        <f>D20+D63+D82+D101+D122+D145+D196+D215+D243+D263+D279+D312+D347+D368+D391+D408+D426+D450</f>
        <v>4113566.8559999992</v>
      </c>
      <c r="E4" s="119">
        <f>E20+E63+E82+E101+E122+E145+E196+E215+E243+E263+E279+E312+E347+E368+E391+E408+E426+E450</f>
        <v>3427972.38</v>
      </c>
      <c r="F4" s="12"/>
      <c r="G4" s="22" t="s">
        <v>4</v>
      </c>
      <c r="H4" s="51">
        <f t="shared" ref="H4" si="1">B5</f>
        <v>4489557.6373946667</v>
      </c>
      <c r="I4" s="17">
        <f t="shared" si="0"/>
        <v>4217776.0828</v>
      </c>
      <c r="J4" s="137">
        <f>D5</f>
        <v>4387575.9839999992</v>
      </c>
      <c r="K4" s="18">
        <f>(H4-I4)/I4</f>
        <v>6.4437170029719215E-2</v>
      </c>
    </row>
    <row r="5" spans="1:13" ht="13.65" customHeight="1" thickBot="1" x14ac:dyDescent="0.3">
      <c r="A5" s="5" t="s">
        <v>44</v>
      </c>
      <c r="B5" s="39">
        <f>SUBTOTAL(9,B57,B74,B94,B116,B135,B189,B208,B234,B256,B271,B294,B341,B361,B384,B402,B419,B439,B480)</f>
        <v>4489557.6373946667</v>
      </c>
      <c r="C5" s="102">
        <f>SUBTOTAL(9,C57,C74,C94,C116,C135,C189,C208,C234,C256,C271,C294,C341,C361,C384,C402,C419,C439,C480)</f>
        <v>4217776.0828</v>
      </c>
      <c r="D5" s="118">
        <f>SUBTOTAL(9,D57,D74,D94,D116,D135,D189,D208,D234,D256,D271,D294,D341,D361,D384,D402,D419,D439,D480)</f>
        <v>4387575.9839999992</v>
      </c>
      <c r="E5" s="119">
        <f>SUBTOTAL(9,E57,E74,E94,E116,E135,E189,E208,E234,E256,E271,E294,E341,E361,E384,E402,E419,E439,E480)</f>
        <v>3656313.3200000008</v>
      </c>
      <c r="F5" s="12"/>
      <c r="G5" s="19" t="s">
        <v>5</v>
      </c>
      <c r="H5" s="52">
        <f>H3-H4</f>
        <v>-123701.83579466678</v>
      </c>
      <c r="I5" s="24">
        <f>I3-I4</f>
        <v>-17817.247799999081</v>
      </c>
      <c r="J5" s="138">
        <f>J3-J4</f>
        <v>-274009.12800000003</v>
      </c>
      <c r="K5" s="18"/>
    </row>
    <row r="6" spans="1:13" ht="13.5" customHeight="1" x14ac:dyDescent="0.25">
      <c r="A6" s="4" t="s">
        <v>45</v>
      </c>
      <c r="B6" s="40">
        <f t="shared" ref="B6" si="2">B4-B5</f>
        <v>-123701.83579466678</v>
      </c>
      <c r="C6" s="94">
        <f>C4-C5</f>
        <v>-17817.247799999081</v>
      </c>
      <c r="D6" s="120">
        <f>D4-D5</f>
        <v>-274009.12800000003</v>
      </c>
      <c r="E6" s="121">
        <f>E4-E5</f>
        <v>-228340.94000000088</v>
      </c>
      <c r="M6" s="13"/>
    </row>
    <row r="7" spans="1:13" ht="13.5" customHeight="1" x14ac:dyDescent="0.25">
      <c r="A7" s="4"/>
      <c r="B7" s="41"/>
      <c r="C7" s="103"/>
      <c r="D7" s="122"/>
      <c r="E7" s="123"/>
      <c r="L7" s="12"/>
      <c r="M7" s="15"/>
    </row>
    <row r="8" spans="1:13" ht="13.65" customHeight="1" x14ac:dyDescent="0.25">
      <c r="A8" s="34" t="s">
        <v>46</v>
      </c>
      <c r="B8" s="38" t="s">
        <v>47</v>
      </c>
      <c r="C8" s="100" t="s">
        <v>47</v>
      </c>
      <c r="D8" s="114" t="s">
        <v>167</v>
      </c>
      <c r="E8" s="115" t="s">
        <v>152</v>
      </c>
      <c r="L8" s="12"/>
      <c r="M8" s="15"/>
    </row>
    <row r="9" spans="1:13" ht="13.65" customHeight="1" x14ac:dyDescent="0.25">
      <c r="A9" s="35"/>
      <c r="B9" s="47" t="s">
        <v>48</v>
      </c>
      <c r="C9" s="101" t="s">
        <v>48</v>
      </c>
      <c r="D9" s="116" t="s">
        <v>148</v>
      </c>
      <c r="E9" s="117" t="s">
        <v>147</v>
      </c>
      <c r="L9" s="12"/>
      <c r="M9" s="15"/>
    </row>
    <row r="10" spans="1:13" ht="13.65" customHeight="1" x14ac:dyDescent="0.25">
      <c r="A10" s="5" t="s">
        <v>49</v>
      </c>
      <c r="B10" s="143"/>
      <c r="C10" s="103"/>
      <c r="D10" s="122"/>
      <c r="E10" s="123"/>
    </row>
    <row r="11" spans="1:13" ht="13.65" customHeight="1" x14ac:dyDescent="0.25">
      <c r="A11" s="5" t="s">
        <v>8</v>
      </c>
      <c r="B11" s="144">
        <v>0</v>
      </c>
      <c r="C11" s="104">
        <v>0</v>
      </c>
      <c r="D11" s="124">
        <f t="shared" ref="D11:D19" si="3">E11/10*12</f>
        <v>0</v>
      </c>
      <c r="E11" s="125"/>
    </row>
    <row r="12" spans="1:13" ht="13.65" customHeight="1" x14ac:dyDescent="0.25">
      <c r="A12" s="5" t="s">
        <v>21</v>
      </c>
      <c r="B12" s="144">
        <v>17000</v>
      </c>
      <c r="C12" s="104">
        <v>10000</v>
      </c>
      <c r="D12" s="124">
        <f t="shared" si="3"/>
        <v>99370.200000000012</v>
      </c>
      <c r="E12" s="125">
        <v>82808.5</v>
      </c>
    </row>
    <row r="13" spans="1:13" ht="13.65" customHeight="1" x14ac:dyDescent="0.25">
      <c r="A13" s="5" t="s">
        <v>9</v>
      </c>
      <c r="B13" s="144">
        <v>1278224</v>
      </c>
      <c r="C13" s="104">
        <v>1150896</v>
      </c>
      <c r="D13" s="124">
        <f t="shared" si="3"/>
        <v>1264649.6039999998</v>
      </c>
      <c r="E13" s="125">
        <v>1053874.67</v>
      </c>
    </row>
    <row r="14" spans="1:13" ht="13.65" customHeight="1" x14ac:dyDescent="0.25">
      <c r="A14" s="5" t="s">
        <v>13</v>
      </c>
      <c r="B14" s="144">
        <v>44000</v>
      </c>
      <c r="C14" s="104">
        <v>90000</v>
      </c>
      <c r="D14" s="124">
        <f t="shared" si="3"/>
        <v>94911.828000000009</v>
      </c>
      <c r="E14" s="125">
        <v>79093.19</v>
      </c>
    </row>
    <row r="15" spans="1:13" ht="13.65" customHeight="1" x14ac:dyDescent="0.25">
      <c r="A15" s="5" t="s">
        <v>50</v>
      </c>
      <c r="B15" s="144">
        <v>0</v>
      </c>
      <c r="C15" s="104">
        <v>0</v>
      </c>
      <c r="D15" s="124">
        <f t="shared" si="3"/>
        <v>0</v>
      </c>
      <c r="E15" s="125"/>
    </row>
    <row r="16" spans="1:13" ht="13.65" customHeight="1" x14ac:dyDescent="0.25">
      <c r="A16" s="5" t="s">
        <v>51</v>
      </c>
      <c r="B16" s="144">
        <v>0</v>
      </c>
      <c r="C16" s="104">
        <v>0</v>
      </c>
      <c r="D16" s="124">
        <f t="shared" si="3"/>
        <v>5772</v>
      </c>
      <c r="E16" s="125">
        <v>4810</v>
      </c>
    </row>
    <row r="17" spans="1:6" ht="13.65" customHeight="1" x14ac:dyDescent="0.25">
      <c r="A17" s="5" t="s">
        <v>19</v>
      </c>
      <c r="B17" s="144">
        <v>15000</v>
      </c>
      <c r="C17" s="104">
        <v>15000</v>
      </c>
      <c r="D17" s="124">
        <f t="shared" si="3"/>
        <v>18294</v>
      </c>
      <c r="E17" s="125">
        <v>15245</v>
      </c>
    </row>
    <row r="18" spans="1:6" ht="13.65" customHeight="1" x14ac:dyDescent="0.25">
      <c r="A18" s="5" t="s">
        <v>10</v>
      </c>
      <c r="B18" s="144">
        <v>886086</v>
      </c>
      <c r="C18" s="104">
        <v>886086</v>
      </c>
      <c r="D18" s="124">
        <f t="shared" si="3"/>
        <v>902528.18400000001</v>
      </c>
      <c r="E18" s="125">
        <v>752106.82</v>
      </c>
    </row>
    <row r="19" spans="1:6" ht="13.65" customHeight="1" x14ac:dyDescent="0.25">
      <c r="A19" s="5" t="s">
        <v>12</v>
      </c>
      <c r="B19" s="145">
        <v>114652</v>
      </c>
      <c r="C19" s="105">
        <v>123549</v>
      </c>
      <c r="D19" s="126">
        <f t="shared" si="3"/>
        <v>74292.503999999986</v>
      </c>
      <c r="E19" s="127">
        <v>61910.42</v>
      </c>
    </row>
    <row r="20" spans="1:6" ht="13.65" customHeight="1" x14ac:dyDescent="0.25">
      <c r="A20" s="4" t="s">
        <v>43</v>
      </c>
      <c r="B20" s="146">
        <f>SUM(B11:B19)</f>
        <v>2354962</v>
      </c>
      <c r="C20" s="106">
        <f>SUM(C11:C19)</f>
        <v>2275531</v>
      </c>
      <c r="D20" s="128">
        <f>SUM(D11:D19)</f>
        <v>2459818.3199999998</v>
      </c>
      <c r="E20" s="128">
        <f>SUM(E11:E19)</f>
        <v>2049848.5999999996</v>
      </c>
      <c r="F20" s="26"/>
    </row>
    <row r="21" spans="1:6" ht="13.65" customHeight="1" x14ac:dyDescent="0.25">
      <c r="A21" s="1"/>
      <c r="B21" s="144"/>
      <c r="C21" s="107"/>
      <c r="D21" s="124"/>
      <c r="E21" s="125"/>
    </row>
    <row r="22" spans="1:6" ht="13.65" customHeight="1" x14ac:dyDescent="0.25">
      <c r="A22" s="5" t="s">
        <v>52</v>
      </c>
      <c r="B22" s="144"/>
      <c r="C22" s="107"/>
      <c r="D22" s="124"/>
      <c r="E22" s="125"/>
    </row>
    <row r="23" spans="1:6" ht="13.65" customHeight="1" x14ac:dyDescent="0.25">
      <c r="A23" s="5" t="s">
        <v>53</v>
      </c>
      <c r="B23" s="144">
        <v>20000</v>
      </c>
      <c r="C23" s="107">
        <v>15000</v>
      </c>
      <c r="D23" s="124">
        <f t="shared" ref="D23:D56" si="4">E23/10*12</f>
        <v>37574.603999999992</v>
      </c>
      <c r="E23" s="125">
        <v>31312.17</v>
      </c>
    </row>
    <row r="24" spans="1:6" ht="13.65" customHeight="1" x14ac:dyDescent="0.25">
      <c r="A24" s="5" t="s">
        <v>54</v>
      </c>
      <c r="B24" s="144">
        <v>2500</v>
      </c>
      <c r="C24" s="104">
        <v>2500</v>
      </c>
      <c r="D24" s="124">
        <f t="shared" si="4"/>
        <v>0</v>
      </c>
      <c r="E24" s="125">
        <v>0</v>
      </c>
    </row>
    <row r="25" spans="1:6" ht="13.65" customHeight="1" x14ac:dyDescent="0.25">
      <c r="A25" s="5" t="s">
        <v>145</v>
      </c>
      <c r="B25" s="144">
        <v>7200</v>
      </c>
      <c r="C25" s="104">
        <v>0</v>
      </c>
      <c r="D25" s="124">
        <f t="shared" si="4"/>
        <v>7200</v>
      </c>
      <c r="E25" s="125">
        <v>6000</v>
      </c>
    </row>
    <row r="26" spans="1:6" ht="13.65" customHeight="1" x14ac:dyDescent="0.25">
      <c r="A26" s="30" t="s">
        <v>55</v>
      </c>
      <c r="B26" s="144">
        <v>0</v>
      </c>
      <c r="C26" s="104">
        <v>0</v>
      </c>
      <c r="D26" s="124">
        <f t="shared" si="4"/>
        <v>0</v>
      </c>
      <c r="E26" s="125">
        <v>0</v>
      </c>
    </row>
    <row r="27" spans="1:6" ht="13.65" customHeight="1" x14ac:dyDescent="0.25">
      <c r="A27" s="30" t="s">
        <v>56</v>
      </c>
      <c r="B27" s="144">
        <v>6000</v>
      </c>
      <c r="C27" s="104">
        <v>6000</v>
      </c>
      <c r="D27" s="124">
        <f t="shared" si="4"/>
        <v>0</v>
      </c>
      <c r="E27" s="125">
        <v>0</v>
      </c>
    </row>
    <row r="28" spans="1:6" ht="13.65" customHeight="1" x14ac:dyDescent="0.25">
      <c r="A28" s="5" t="s">
        <v>57</v>
      </c>
      <c r="B28" s="144">
        <v>6000</v>
      </c>
      <c r="C28" s="104">
        <v>6000</v>
      </c>
      <c r="D28" s="124">
        <f t="shared" si="4"/>
        <v>6227.6039999999994</v>
      </c>
      <c r="E28" s="125">
        <v>5189.67</v>
      </c>
    </row>
    <row r="29" spans="1:6" ht="13.65" customHeight="1" x14ac:dyDescent="0.25">
      <c r="A29" s="5" t="s">
        <v>58</v>
      </c>
      <c r="B29" s="144">
        <v>17000</v>
      </c>
      <c r="C29" s="104">
        <v>17000</v>
      </c>
      <c r="D29" s="124">
        <f t="shared" si="4"/>
        <v>12071.171999999999</v>
      </c>
      <c r="E29" s="125">
        <v>10059.31</v>
      </c>
    </row>
    <row r="30" spans="1:6" ht="13.65" customHeight="1" x14ac:dyDescent="0.25">
      <c r="A30" s="5" t="s">
        <v>59</v>
      </c>
      <c r="B30" s="144">
        <v>7000</v>
      </c>
      <c r="C30" s="104">
        <v>7000</v>
      </c>
      <c r="D30" s="124">
        <f t="shared" si="4"/>
        <v>6661.152</v>
      </c>
      <c r="E30" s="125">
        <v>5550.96</v>
      </c>
    </row>
    <row r="31" spans="1:6" ht="13.65" customHeight="1" x14ac:dyDescent="0.25">
      <c r="A31" s="5" t="s">
        <v>60</v>
      </c>
      <c r="B31" s="144">
        <v>300</v>
      </c>
      <c r="C31" s="104">
        <v>300</v>
      </c>
      <c r="D31" s="124">
        <f t="shared" si="4"/>
        <v>518.01599999999996</v>
      </c>
      <c r="E31" s="125">
        <v>431.68</v>
      </c>
    </row>
    <row r="32" spans="1:6" ht="13.65" customHeight="1" x14ac:dyDescent="0.25">
      <c r="A32" s="5" t="s">
        <v>61</v>
      </c>
      <c r="B32" s="144">
        <v>33000</v>
      </c>
      <c r="C32" s="104">
        <v>33000</v>
      </c>
      <c r="D32" s="124">
        <f t="shared" si="4"/>
        <v>33558.563999999998</v>
      </c>
      <c r="E32" s="125">
        <v>27965.47</v>
      </c>
    </row>
    <row r="33" spans="1:7" ht="13.65" customHeight="1" x14ac:dyDescent="0.25">
      <c r="A33" s="5" t="s">
        <v>62</v>
      </c>
      <c r="B33" s="144">
        <v>225</v>
      </c>
      <c r="C33" s="104">
        <v>225</v>
      </c>
      <c r="D33" s="124">
        <f t="shared" si="4"/>
        <v>0</v>
      </c>
      <c r="E33" s="125">
        <v>0</v>
      </c>
    </row>
    <row r="34" spans="1:7" ht="13.65" customHeight="1" x14ac:dyDescent="0.25">
      <c r="A34" s="5" t="s">
        <v>63</v>
      </c>
      <c r="B34" s="144">
        <v>5059.5</v>
      </c>
      <c r="C34" s="104">
        <v>5059.5</v>
      </c>
      <c r="D34" s="124">
        <f t="shared" si="4"/>
        <v>124.24800000000002</v>
      </c>
      <c r="E34" s="125">
        <v>103.54</v>
      </c>
    </row>
    <row r="35" spans="1:7" ht="13.65" customHeight="1" x14ac:dyDescent="0.25">
      <c r="A35" s="5" t="s">
        <v>64</v>
      </c>
      <c r="B35" s="144">
        <v>0</v>
      </c>
      <c r="C35" s="104">
        <v>0</v>
      </c>
      <c r="D35" s="124">
        <f t="shared" si="4"/>
        <v>0</v>
      </c>
      <c r="E35" s="125">
        <v>0</v>
      </c>
    </row>
    <row r="36" spans="1:7" ht="13.65" customHeight="1" x14ac:dyDescent="0.25">
      <c r="A36" s="5" t="s">
        <v>65</v>
      </c>
      <c r="B36" s="144">
        <v>0</v>
      </c>
      <c r="C36" s="104">
        <v>0</v>
      </c>
      <c r="D36" s="124">
        <f t="shared" si="4"/>
        <v>6772.5839999999989</v>
      </c>
      <c r="E36" s="125">
        <v>5643.82</v>
      </c>
    </row>
    <row r="37" spans="1:7" ht="13.65" customHeight="1" x14ac:dyDescent="0.25">
      <c r="A37" s="5" t="s">
        <v>66</v>
      </c>
      <c r="B37" s="144">
        <v>55944</v>
      </c>
      <c r="C37" s="104">
        <v>40000</v>
      </c>
      <c r="D37" s="124">
        <f t="shared" si="4"/>
        <v>55568.003999999994</v>
      </c>
      <c r="E37" s="125">
        <v>46306.67</v>
      </c>
    </row>
    <row r="38" spans="1:7" ht="13.65" customHeight="1" x14ac:dyDescent="0.25">
      <c r="A38" s="5" t="s">
        <v>67</v>
      </c>
      <c r="B38" s="144">
        <v>7176</v>
      </c>
      <c r="C38" s="104">
        <v>7000</v>
      </c>
      <c r="D38" s="124">
        <f t="shared" si="4"/>
        <v>6350.4000000000005</v>
      </c>
      <c r="E38" s="125">
        <v>5292</v>
      </c>
    </row>
    <row r="39" spans="1:7" ht="13.65" customHeight="1" x14ac:dyDescent="0.25">
      <c r="A39" s="5" t="s">
        <v>68</v>
      </c>
      <c r="B39" s="144"/>
      <c r="C39" s="104">
        <v>0</v>
      </c>
      <c r="D39" s="124">
        <f t="shared" si="4"/>
        <v>454.88399999999996</v>
      </c>
      <c r="E39" s="125">
        <v>379.07</v>
      </c>
    </row>
    <row r="40" spans="1:7" ht="13.65" customHeight="1" x14ac:dyDescent="0.25">
      <c r="A40" s="5" t="s">
        <v>69</v>
      </c>
      <c r="B40" s="144">
        <v>5500</v>
      </c>
      <c r="C40" s="104">
        <v>4000</v>
      </c>
      <c r="D40" s="124">
        <f t="shared" si="4"/>
        <v>3989.8679999999995</v>
      </c>
      <c r="E40" s="125">
        <v>3324.89</v>
      </c>
    </row>
    <row r="41" spans="1:7" ht="13.65" customHeight="1" x14ac:dyDescent="0.25">
      <c r="A41" s="5" t="s">
        <v>70</v>
      </c>
      <c r="B41" s="144">
        <v>1000</v>
      </c>
      <c r="C41" s="104">
        <v>1000</v>
      </c>
      <c r="D41" s="124">
        <f t="shared" si="4"/>
        <v>0</v>
      </c>
      <c r="E41" s="125">
        <v>0</v>
      </c>
    </row>
    <row r="42" spans="1:7" ht="13.65" customHeight="1" x14ac:dyDescent="0.25">
      <c r="A42" s="5" t="s">
        <v>71</v>
      </c>
      <c r="B42" s="144">
        <v>1000</v>
      </c>
      <c r="C42" s="104">
        <v>1000</v>
      </c>
      <c r="D42" s="124">
        <f t="shared" si="4"/>
        <v>4182.78</v>
      </c>
      <c r="E42" s="125">
        <v>3485.65</v>
      </c>
    </row>
    <row r="43" spans="1:7" ht="13.65" customHeight="1" x14ac:dyDescent="0.25">
      <c r="A43" s="5" t="s">
        <v>72</v>
      </c>
      <c r="B43" s="144">
        <v>70588.5</v>
      </c>
      <c r="C43" s="104">
        <v>70588.5</v>
      </c>
      <c r="D43" s="124">
        <f t="shared" si="4"/>
        <v>86818.40400000001</v>
      </c>
      <c r="E43" s="125">
        <v>72348.67</v>
      </c>
    </row>
    <row r="44" spans="1:7" ht="13.65" customHeight="1" x14ac:dyDescent="0.25">
      <c r="A44" s="5" t="s">
        <v>73</v>
      </c>
      <c r="B44" s="144">
        <v>30189</v>
      </c>
      <c r="C44" s="104">
        <v>30189</v>
      </c>
      <c r="D44" s="124">
        <f t="shared" si="4"/>
        <v>37637.567999999999</v>
      </c>
      <c r="E44" s="125">
        <v>31364.639999999999</v>
      </c>
    </row>
    <row r="45" spans="1:7" ht="13.65" customHeight="1" x14ac:dyDescent="0.25">
      <c r="A45" s="5" t="s">
        <v>74</v>
      </c>
      <c r="B45" s="144">
        <v>24952.5</v>
      </c>
      <c r="C45" s="104">
        <v>24952.5</v>
      </c>
      <c r="D45" s="124">
        <f t="shared" si="4"/>
        <v>15949.440000000002</v>
      </c>
      <c r="E45" s="125">
        <v>13291.2</v>
      </c>
    </row>
    <row r="46" spans="1:7" ht="13.65" customHeight="1" x14ac:dyDescent="0.25">
      <c r="A46" s="5" t="s">
        <v>75</v>
      </c>
      <c r="B46" s="144">
        <v>1770419.02</v>
      </c>
      <c r="C46" s="104">
        <f>2070666.42-C34-C43-C44-C45-C47-C48-C49</f>
        <v>1786639.92</v>
      </c>
      <c r="D46" s="124">
        <f t="shared" si="4"/>
        <v>1714288.4759999998</v>
      </c>
      <c r="E46" s="125">
        <v>1428573.73</v>
      </c>
    </row>
    <row r="47" spans="1:7" ht="13.65" customHeight="1" x14ac:dyDescent="0.25">
      <c r="A47" s="5" t="s">
        <v>76</v>
      </c>
      <c r="B47" s="144">
        <v>2731.5</v>
      </c>
      <c r="C47" s="104">
        <v>2731.5</v>
      </c>
      <c r="D47" s="124">
        <f t="shared" si="4"/>
        <v>0</v>
      </c>
      <c r="E47" s="125">
        <v>0</v>
      </c>
    </row>
    <row r="48" spans="1:7" ht="13.65" customHeight="1" x14ac:dyDescent="0.25">
      <c r="A48" s="5" t="s">
        <v>77</v>
      </c>
      <c r="B48" s="144">
        <v>82599</v>
      </c>
      <c r="C48" s="104">
        <v>82599</v>
      </c>
      <c r="D48" s="124">
        <f t="shared" si="4"/>
        <v>121071.26400000001</v>
      </c>
      <c r="E48" s="125">
        <v>100892.72</v>
      </c>
      <c r="F48" s="26"/>
      <c r="G48" s="26"/>
    </row>
    <row r="49" spans="1:5" ht="13.65" customHeight="1" x14ac:dyDescent="0.25">
      <c r="A49" s="5" t="s">
        <v>78</v>
      </c>
      <c r="B49" s="144">
        <v>67906.5</v>
      </c>
      <c r="C49" s="104">
        <v>67906.5</v>
      </c>
      <c r="D49" s="124">
        <f t="shared" si="4"/>
        <v>102666.636</v>
      </c>
      <c r="E49" s="125">
        <v>85555.53</v>
      </c>
    </row>
    <row r="50" spans="1:5" ht="13.65" customHeight="1" x14ac:dyDescent="0.25">
      <c r="A50" s="5" t="s">
        <v>79</v>
      </c>
      <c r="B50" s="144">
        <v>6000</v>
      </c>
      <c r="C50" s="104">
        <v>6000</v>
      </c>
      <c r="D50" s="124">
        <f t="shared" si="4"/>
        <v>3812.5199999999995</v>
      </c>
      <c r="E50" s="125">
        <v>3177.1</v>
      </c>
    </row>
    <row r="51" spans="1:5" ht="13.65" customHeight="1" x14ac:dyDescent="0.25">
      <c r="A51" s="5" t="s">
        <v>80</v>
      </c>
      <c r="B51" s="144">
        <v>23000</v>
      </c>
      <c r="C51" s="104">
        <v>18500</v>
      </c>
      <c r="D51" s="124">
        <f t="shared" si="4"/>
        <v>19451.928</v>
      </c>
      <c r="E51" s="125">
        <v>16209.94</v>
      </c>
    </row>
    <row r="52" spans="1:5" ht="13.65" customHeight="1" x14ac:dyDescent="0.25">
      <c r="A52" s="5" t="s">
        <v>81</v>
      </c>
      <c r="B52" s="144">
        <v>0</v>
      </c>
      <c r="C52" s="104">
        <v>0</v>
      </c>
      <c r="D52" s="124">
        <f t="shared" si="4"/>
        <v>0</v>
      </c>
      <c r="E52" s="125">
        <v>0</v>
      </c>
    </row>
    <row r="53" spans="1:5" ht="13.65" customHeight="1" x14ac:dyDescent="0.25">
      <c r="A53" s="5" t="s">
        <v>82</v>
      </c>
      <c r="B53" s="144">
        <v>45000</v>
      </c>
      <c r="C53" s="104">
        <v>40000</v>
      </c>
      <c r="D53" s="124">
        <f t="shared" si="4"/>
        <v>43422.960000000006</v>
      </c>
      <c r="E53" s="125">
        <v>36185.800000000003</v>
      </c>
    </row>
    <row r="54" spans="1:5" ht="13.65" customHeight="1" x14ac:dyDescent="0.25">
      <c r="A54" s="5" t="s">
        <v>83</v>
      </c>
      <c r="B54" s="147">
        <v>250</v>
      </c>
      <c r="C54" s="108">
        <v>250</v>
      </c>
      <c r="D54" s="130">
        <f t="shared" si="4"/>
        <v>0</v>
      </c>
      <c r="E54" s="131"/>
    </row>
    <row r="55" spans="1:5" ht="13.65" customHeight="1" x14ac:dyDescent="0.25">
      <c r="A55" s="5" t="s">
        <v>146</v>
      </c>
      <c r="B55" s="147">
        <v>6000</v>
      </c>
      <c r="C55" s="108">
        <v>0</v>
      </c>
      <c r="D55" s="130">
        <f t="shared" si="4"/>
        <v>600</v>
      </c>
      <c r="E55" s="125">
        <v>500</v>
      </c>
    </row>
    <row r="56" spans="1:5" ht="13.65" customHeight="1" x14ac:dyDescent="0.25">
      <c r="A56" s="5" t="s">
        <v>144</v>
      </c>
      <c r="B56" s="145">
        <v>50000</v>
      </c>
      <c r="C56" s="105">
        <v>0</v>
      </c>
      <c r="D56" s="126">
        <f t="shared" si="4"/>
        <v>0</v>
      </c>
      <c r="E56" s="127"/>
    </row>
    <row r="57" spans="1:5" ht="13.5" customHeight="1" x14ac:dyDescent="0.25">
      <c r="A57" s="4" t="s">
        <v>44</v>
      </c>
      <c r="B57" s="142">
        <f>SUM(B23:B56)</f>
        <v>2354540.52</v>
      </c>
      <c r="C57" s="94">
        <f>SUM(C23:C56)</f>
        <v>2275441.42</v>
      </c>
      <c r="D57" s="120">
        <f>SUM(D23:D56)</f>
        <v>2326973.0759999994</v>
      </c>
      <c r="E57" s="121">
        <f>SUM(E23:E56)</f>
        <v>1939144.2300000002</v>
      </c>
    </row>
    <row r="58" spans="1:5" ht="13.5" customHeight="1" x14ac:dyDescent="0.25">
      <c r="A58" s="4" t="s">
        <v>45</v>
      </c>
      <c r="B58" s="142">
        <f>B20-B57</f>
        <v>421.47999999998137</v>
      </c>
      <c r="C58" s="94">
        <f>C20-C57</f>
        <v>89.580000000074506</v>
      </c>
      <c r="D58" s="120">
        <f>D20-D57</f>
        <v>132845.24400000041</v>
      </c>
      <c r="E58" s="121">
        <f>E20-E57</f>
        <v>110704.36999999941</v>
      </c>
    </row>
    <row r="59" spans="1:5" ht="13.65" customHeight="1" x14ac:dyDescent="0.25">
      <c r="A59" s="2"/>
      <c r="B59" s="41"/>
      <c r="C59" s="103"/>
      <c r="D59" s="122"/>
      <c r="E59" s="123"/>
    </row>
    <row r="60" spans="1:5" ht="13.65" customHeight="1" x14ac:dyDescent="0.25">
      <c r="A60" s="34" t="s">
        <v>34</v>
      </c>
      <c r="B60" s="38" t="s">
        <v>47</v>
      </c>
      <c r="C60" s="100" t="s">
        <v>47</v>
      </c>
      <c r="D60" s="114" t="s">
        <v>167</v>
      </c>
      <c r="E60" s="115" t="s">
        <v>152</v>
      </c>
    </row>
    <row r="61" spans="1:5" ht="13.65" customHeight="1" x14ac:dyDescent="0.25">
      <c r="A61" s="3"/>
      <c r="B61" s="47" t="s">
        <v>48</v>
      </c>
      <c r="C61" s="101" t="s">
        <v>48</v>
      </c>
      <c r="D61" s="116" t="s">
        <v>148</v>
      </c>
      <c r="E61" s="117" t="s">
        <v>147</v>
      </c>
    </row>
    <row r="62" spans="1:5" ht="13.65" customHeight="1" x14ac:dyDescent="0.25">
      <c r="A62" s="5" t="s">
        <v>49</v>
      </c>
      <c r="B62" s="48"/>
      <c r="C62" s="109"/>
      <c r="D62" s="118">
        <f>E62/10*12</f>
        <v>0</v>
      </c>
      <c r="E62" s="119"/>
    </row>
    <row r="63" spans="1:5" ht="13.65" customHeight="1" x14ac:dyDescent="0.25">
      <c r="A63" s="5" t="s">
        <v>43</v>
      </c>
      <c r="B63" s="49">
        <v>0</v>
      </c>
      <c r="C63" s="110">
        <v>0</v>
      </c>
      <c r="D63" s="122"/>
      <c r="E63" s="123"/>
    </row>
    <row r="64" spans="1:5" ht="13.65" customHeight="1" x14ac:dyDescent="0.25">
      <c r="A64" s="1"/>
      <c r="B64" s="45"/>
      <c r="C64" s="107"/>
      <c r="D64" s="124"/>
      <c r="E64" s="125"/>
    </row>
    <row r="65" spans="1:6" ht="13.65" customHeight="1" x14ac:dyDescent="0.25">
      <c r="A65" s="5" t="s">
        <v>52</v>
      </c>
      <c r="B65" s="45"/>
      <c r="C65" s="107"/>
      <c r="D65" s="124"/>
      <c r="E65" s="125"/>
    </row>
    <row r="66" spans="1:6" ht="13.65" customHeight="1" x14ac:dyDescent="0.25">
      <c r="A66" s="5" t="s">
        <v>66</v>
      </c>
      <c r="B66" s="42">
        <v>0</v>
      </c>
      <c r="C66" s="104">
        <v>0</v>
      </c>
      <c r="D66" s="124">
        <f t="shared" ref="D66:D73" si="5">E66/10*12</f>
        <v>0</v>
      </c>
      <c r="E66" s="125"/>
    </row>
    <row r="67" spans="1:6" ht="13.65" customHeight="1" x14ac:dyDescent="0.25">
      <c r="A67" s="5" t="s">
        <v>84</v>
      </c>
      <c r="B67" s="42">
        <v>0</v>
      </c>
      <c r="C67" s="104">
        <v>0</v>
      </c>
      <c r="D67" s="124">
        <f t="shared" si="5"/>
        <v>0</v>
      </c>
      <c r="E67" s="125"/>
    </row>
    <row r="68" spans="1:6" ht="13.65" customHeight="1" x14ac:dyDescent="0.25">
      <c r="A68" s="5" t="s">
        <v>72</v>
      </c>
      <c r="B68" s="42">
        <f>D68*103.4%</f>
        <v>319.22061599999995</v>
      </c>
      <c r="C68" s="104">
        <v>0</v>
      </c>
      <c r="D68" s="124">
        <f t="shared" si="5"/>
        <v>308.72399999999993</v>
      </c>
      <c r="E68" s="125">
        <v>257.27</v>
      </c>
    </row>
    <row r="69" spans="1:6" ht="13.65" customHeight="1" x14ac:dyDescent="0.25">
      <c r="A69" s="5" t="s">
        <v>73</v>
      </c>
      <c r="B69" s="42">
        <f t="shared" ref="B69:B72" si="6">D69*103.4%</f>
        <v>123.55886400000001</v>
      </c>
      <c r="C69" s="104">
        <v>0</v>
      </c>
      <c r="D69" s="124">
        <f t="shared" si="5"/>
        <v>119.49600000000001</v>
      </c>
      <c r="E69" s="125">
        <v>99.58</v>
      </c>
      <c r="F69" s="26"/>
    </row>
    <row r="70" spans="1:6" ht="13.65" customHeight="1" x14ac:dyDescent="0.25">
      <c r="A70" s="5" t="s">
        <v>74</v>
      </c>
      <c r="B70" s="42">
        <f t="shared" si="6"/>
        <v>104.47535999999999</v>
      </c>
      <c r="C70" s="104">
        <v>0</v>
      </c>
      <c r="D70" s="124">
        <f t="shared" si="5"/>
        <v>101.03999999999999</v>
      </c>
      <c r="E70" s="125">
        <v>84.2</v>
      </c>
      <c r="F70" s="26"/>
    </row>
    <row r="71" spans="1:6" ht="13.65" customHeight="1" x14ac:dyDescent="0.25">
      <c r="A71" s="5" t="s">
        <v>75</v>
      </c>
      <c r="B71" s="42">
        <f t="shared" si="6"/>
        <v>5485.043255999999</v>
      </c>
      <c r="C71" s="104">
        <v>0</v>
      </c>
      <c r="D71" s="124">
        <f t="shared" si="5"/>
        <v>5304.6839999999993</v>
      </c>
      <c r="E71" s="125">
        <v>4420.57</v>
      </c>
    </row>
    <row r="72" spans="1:6" ht="13.65" customHeight="1" x14ac:dyDescent="0.25">
      <c r="A72" s="5" t="s">
        <v>76</v>
      </c>
      <c r="B72" s="42">
        <f t="shared" si="6"/>
        <v>0</v>
      </c>
      <c r="C72" s="104">
        <v>0</v>
      </c>
      <c r="D72" s="124">
        <f t="shared" si="5"/>
        <v>0</v>
      </c>
      <c r="E72" s="125">
        <v>0</v>
      </c>
    </row>
    <row r="73" spans="1:6" ht="13.65" customHeight="1" x14ac:dyDescent="0.25">
      <c r="A73" s="5" t="s">
        <v>85</v>
      </c>
      <c r="B73" s="42">
        <v>0</v>
      </c>
      <c r="C73" s="104">
        <v>0</v>
      </c>
      <c r="D73" s="124">
        <f t="shared" si="5"/>
        <v>0</v>
      </c>
      <c r="E73" s="125"/>
      <c r="F73" s="26"/>
    </row>
    <row r="74" spans="1:6" ht="13.5" customHeight="1" x14ac:dyDescent="0.25">
      <c r="A74" s="4" t="s">
        <v>44</v>
      </c>
      <c r="B74" s="40">
        <f>SUM(B66:B73)</f>
        <v>6032.2980959999986</v>
      </c>
      <c r="C74" s="94">
        <f>SUM(C66:C73)</f>
        <v>0</v>
      </c>
      <c r="D74" s="120">
        <f>SUM(D66:D73)</f>
        <v>5833.9439999999995</v>
      </c>
      <c r="E74" s="121">
        <f>SUM(E66:E73)</f>
        <v>4861.62</v>
      </c>
    </row>
    <row r="75" spans="1:6" ht="13.5" customHeight="1" x14ac:dyDescent="0.25">
      <c r="A75" s="4" t="s">
        <v>45</v>
      </c>
      <c r="B75" s="40">
        <f>B63-B74</f>
        <v>-6032.2980959999986</v>
      </c>
      <c r="C75" s="94">
        <f>C63-C74</f>
        <v>0</v>
      </c>
      <c r="D75" s="120">
        <f>D63-D74</f>
        <v>-5833.9439999999995</v>
      </c>
      <c r="E75" s="121">
        <f>E63-E74</f>
        <v>-4861.62</v>
      </c>
    </row>
    <row r="76" spans="1:6" ht="13.65" customHeight="1" x14ac:dyDescent="0.25">
      <c r="A76" s="2"/>
      <c r="B76" s="41"/>
      <c r="C76" s="103"/>
      <c r="D76" s="122"/>
      <c r="E76" s="123"/>
    </row>
    <row r="77" spans="1:6" ht="13.65" customHeight="1" x14ac:dyDescent="0.25">
      <c r="A77" s="34" t="s">
        <v>86</v>
      </c>
      <c r="B77" s="38" t="s">
        <v>47</v>
      </c>
      <c r="C77" s="100" t="s">
        <v>47</v>
      </c>
      <c r="D77" s="114" t="s">
        <v>167</v>
      </c>
      <c r="E77" s="115" t="s">
        <v>152</v>
      </c>
    </row>
    <row r="78" spans="1:6" ht="13.65" customHeight="1" x14ac:dyDescent="0.25">
      <c r="A78" s="35"/>
      <c r="B78" s="47" t="s">
        <v>48</v>
      </c>
      <c r="C78" s="101" t="s">
        <v>48</v>
      </c>
      <c r="D78" s="116" t="s">
        <v>148</v>
      </c>
      <c r="E78" s="117" t="s">
        <v>147</v>
      </c>
    </row>
    <row r="79" spans="1:6" ht="13.65" customHeight="1" x14ac:dyDescent="0.25">
      <c r="A79" s="5" t="s">
        <v>49</v>
      </c>
      <c r="B79" s="41"/>
      <c r="C79" s="103"/>
      <c r="D79" s="122"/>
      <c r="E79" s="123"/>
    </row>
    <row r="80" spans="1:6" ht="13.65" customHeight="1" x14ac:dyDescent="0.25">
      <c r="A80" s="5" t="s">
        <v>8</v>
      </c>
      <c r="B80" s="42">
        <f>34341.615*96%</f>
        <v>32967.950399999994</v>
      </c>
      <c r="C80" s="104">
        <v>34341.614999999998</v>
      </c>
      <c r="D80" s="124">
        <f t="shared" ref="D80:D81" si="7">E80/10*12</f>
        <v>0</v>
      </c>
      <c r="E80" s="125">
        <v>0</v>
      </c>
    </row>
    <row r="81" spans="1:6" ht="13.65" customHeight="1" x14ac:dyDescent="0.25">
      <c r="A81" s="5" t="s">
        <v>21</v>
      </c>
      <c r="B81" s="43">
        <v>0</v>
      </c>
      <c r="C81" s="105">
        <v>0</v>
      </c>
      <c r="D81" s="126">
        <f t="shared" si="7"/>
        <v>240</v>
      </c>
      <c r="E81" s="127">
        <v>200</v>
      </c>
    </row>
    <row r="82" spans="1:6" ht="13.65" customHeight="1" x14ac:dyDescent="0.25">
      <c r="A82" s="4" t="s">
        <v>43</v>
      </c>
      <c r="B82" s="44">
        <f>SUM(B80:B81)</f>
        <v>32967.950399999994</v>
      </c>
      <c r="C82" s="106">
        <f>SUM(C80:C81)</f>
        <v>34341.614999999998</v>
      </c>
      <c r="D82" s="128">
        <f>SUM(D80:D81)</f>
        <v>240</v>
      </c>
      <c r="E82" s="129">
        <f>SUM(E80:E81)</f>
        <v>200</v>
      </c>
    </row>
    <row r="83" spans="1:6" ht="13.65" customHeight="1" x14ac:dyDescent="0.25">
      <c r="A83" s="1"/>
      <c r="B83" s="45"/>
      <c r="C83" s="107"/>
      <c r="D83" s="124"/>
      <c r="E83" s="125"/>
    </row>
    <row r="84" spans="1:6" ht="13.65" customHeight="1" x14ac:dyDescent="0.25">
      <c r="A84" s="5" t="s">
        <v>52</v>
      </c>
      <c r="B84" s="45"/>
      <c r="C84" s="107"/>
      <c r="D84" s="124"/>
      <c r="E84" s="125"/>
    </row>
    <row r="85" spans="1:6" ht="13.65" customHeight="1" x14ac:dyDescent="0.25">
      <c r="A85" s="5" t="s">
        <v>66</v>
      </c>
      <c r="B85" s="42">
        <v>0</v>
      </c>
      <c r="C85" s="104">
        <v>0</v>
      </c>
      <c r="D85" s="124">
        <f t="shared" ref="D85:D93" si="8">E85/10*12</f>
        <v>0</v>
      </c>
      <c r="E85" s="125"/>
    </row>
    <row r="86" spans="1:6" ht="13.65" customHeight="1" x14ac:dyDescent="0.25">
      <c r="A86" s="5" t="s">
        <v>84</v>
      </c>
      <c r="B86" s="42">
        <v>200</v>
      </c>
      <c r="C86" s="104">
        <v>414.72</v>
      </c>
      <c r="D86" s="124">
        <f t="shared" si="8"/>
        <v>195.24</v>
      </c>
      <c r="E86" s="125">
        <v>162.69999999999999</v>
      </c>
    </row>
    <row r="87" spans="1:6" ht="13.65" customHeight="1" x14ac:dyDescent="0.25">
      <c r="A87" s="5" t="s">
        <v>74</v>
      </c>
      <c r="B87" s="42">
        <v>150</v>
      </c>
      <c r="C87" s="104">
        <v>0</v>
      </c>
      <c r="D87" s="124">
        <f t="shared" si="8"/>
        <v>136.80000000000001</v>
      </c>
      <c r="E87" s="125">
        <v>114</v>
      </c>
    </row>
    <row r="88" spans="1:6" ht="13.65" customHeight="1" x14ac:dyDescent="0.25">
      <c r="A88" s="5" t="s">
        <v>69</v>
      </c>
      <c r="B88" s="42">
        <v>0</v>
      </c>
      <c r="C88" s="104">
        <v>0</v>
      </c>
      <c r="D88" s="124">
        <f t="shared" si="8"/>
        <v>0</v>
      </c>
      <c r="E88" s="125"/>
    </row>
    <row r="89" spans="1:6" ht="13.65" customHeight="1" x14ac:dyDescent="0.25">
      <c r="A89" s="5" t="s">
        <v>72</v>
      </c>
      <c r="B89" s="42">
        <f>D89*103.4%</f>
        <v>304.281384</v>
      </c>
      <c r="C89" s="104">
        <v>16.200000000000003</v>
      </c>
      <c r="D89" s="124">
        <f t="shared" si="8"/>
        <v>294.27600000000001</v>
      </c>
      <c r="E89" s="125">
        <v>245.23</v>
      </c>
    </row>
    <row r="90" spans="1:6" ht="13.65" customHeight="1" x14ac:dyDescent="0.25">
      <c r="A90" s="5" t="s">
        <v>73</v>
      </c>
      <c r="B90" s="42">
        <f t="shared" ref="B90:B91" si="9">D90*103.4%</f>
        <v>291.17853600000001</v>
      </c>
      <c r="C90" s="104">
        <v>37.260000000000005</v>
      </c>
      <c r="D90" s="124">
        <f t="shared" si="8"/>
        <v>281.60399999999998</v>
      </c>
      <c r="E90" s="125">
        <v>234.67</v>
      </c>
    </row>
    <row r="91" spans="1:6" ht="13.65" customHeight="1" x14ac:dyDescent="0.25">
      <c r="A91" s="5" t="s">
        <v>75</v>
      </c>
      <c r="B91" s="42">
        <f t="shared" si="9"/>
        <v>12550.915344000001</v>
      </c>
      <c r="C91" s="104">
        <f>1400*104%</f>
        <v>1456</v>
      </c>
      <c r="D91" s="124">
        <f t="shared" si="8"/>
        <v>12138.216</v>
      </c>
      <c r="E91" s="125">
        <v>10115.18</v>
      </c>
    </row>
    <row r="92" spans="1:6" ht="13.65" customHeight="1" x14ac:dyDescent="0.25">
      <c r="A92" s="5" t="s">
        <v>76</v>
      </c>
      <c r="B92" s="42">
        <f>D92*103.4%</f>
        <v>0</v>
      </c>
      <c r="C92" s="104">
        <v>79.38000000000001</v>
      </c>
      <c r="D92" s="124">
        <f t="shared" si="8"/>
        <v>0</v>
      </c>
      <c r="E92" s="125">
        <v>0</v>
      </c>
    </row>
    <row r="93" spans="1:6" ht="13.65" customHeight="1" x14ac:dyDescent="0.25">
      <c r="A93" s="5" t="s">
        <v>85</v>
      </c>
      <c r="B93" s="42">
        <v>0</v>
      </c>
      <c r="C93" s="104">
        <v>0</v>
      </c>
      <c r="D93" s="124">
        <f t="shared" si="8"/>
        <v>0</v>
      </c>
      <c r="E93" s="125">
        <v>0</v>
      </c>
      <c r="F93" s="26"/>
    </row>
    <row r="94" spans="1:6" ht="13.5" customHeight="1" x14ac:dyDescent="0.25">
      <c r="A94" s="4" t="s">
        <v>44</v>
      </c>
      <c r="B94" s="40">
        <f>SUM(B85:B93)</f>
        <v>13496.375264</v>
      </c>
      <c r="C94" s="94">
        <f>SUM(C85:C93)</f>
        <v>2003.5600000000002</v>
      </c>
      <c r="D94" s="120">
        <f>SUM(D85:D93)</f>
        <v>13046.136</v>
      </c>
      <c r="E94" s="121">
        <f>SUM(E85:E93)</f>
        <v>10871.78</v>
      </c>
    </row>
    <row r="95" spans="1:6" ht="13.5" customHeight="1" x14ac:dyDescent="0.25">
      <c r="A95" s="4" t="s">
        <v>45</v>
      </c>
      <c r="B95" s="40">
        <f>B82-B94</f>
        <v>19471.575135999992</v>
      </c>
      <c r="C95" s="94">
        <f>C82-C94</f>
        <v>32338.054999999997</v>
      </c>
      <c r="D95" s="120">
        <f>D82-D94</f>
        <v>-12806.136</v>
      </c>
      <c r="E95" s="121">
        <f>E82-E94</f>
        <v>-10671.78</v>
      </c>
    </row>
    <row r="96" spans="1:6" ht="13.65" customHeight="1" x14ac:dyDescent="0.25">
      <c r="A96" s="2"/>
      <c r="B96" s="41"/>
      <c r="C96" s="103"/>
      <c r="D96" s="122"/>
      <c r="E96" s="123"/>
    </row>
    <row r="97" spans="1:5" ht="13.65" customHeight="1" x14ac:dyDescent="0.25">
      <c r="A97" s="34" t="s">
        <v>87</v>
      </c>
      <c r="B97" s="38" t="s">
        <v>47</v>
      </c>
      <c r="C97" s="100" t="s">
        <v>47</v>
      </c>
      <c r="D97" s="114" t="s">
        <v>167</v>
      </c>
      <c r="E97" s="115" t="s">
        <v>152</v>
      </c>
    </row>
    <row r="98" spans="1:5" ht="13.65" customHeight="1" x14ac:dyDescent="0.25">
      <c r="A98" s="35"/>
      <c r="B98" s="47" t="s">
        <v>48</v>
      </c>
      <c r="C98" s="101" t="s">
        <v>48</v>
      </c>
      <c r="D98" s="116" t="s">
        <v>148</v>
      </c>
      <c r="E98" s="117" t="s">
        <v>147</v>
      </c>
    </row>
    <row r="99" spans="1:5" ht="13.65" customHeight="1" x14ac:dyDescent="0.25">
      <c r="A99" s="5" t="s">
        <v>49</v>
      </c>
      <c r="B99" s="41"/>
      <c r="C99" s="103"/>
      <c r="D99" s="122"/>
      <c r="E99" s="123"/>
    </row>
    <row r="100" spans="1:5" ht="13.65" customHeight="1" x14ac:dyDescent="0.25">
      <c r="A100" s="5" t="s">
        <v>12</v>
      </c>
      <c r="B100" s="43">
        <v>0</v>
      </c>
      <c r="C100" s="105">
        <v>0</v>
      </c>
      <c r="D100" s="126">
        <f>E10*12</f>
        <v>0</v>
      </c>
      <c r="E100" s="127"/>
    </row>
    <row r="101" spans="1:5" ht="13.65" customHeight="1" x14ac:dyDescent="0.25">
      <c r="A101" s="4" t="s">
        <v>43</v>
      </c>
      <c r="B101" s="44">
        <f>B100</f>
        <v>0</v>
      </c>
      <c r="C101" s="106">
        <f>C100</f>
        <v>0</v>
      </c>
      <c r="D101" s="128">
        <f>D100</f>
        <v>0</v>
      </c>
      <c r="E101" s="129">
        <f>E100</f>
        <v>0</v>
      </c>
    </row>
    <row r="102" spans="1:5" ht="13.65" customHeight="1" x14ac:dyDescent="0.25">
      <c r="A102" s="1"/>
      <c r="B102" s="45"/>
      <c r="C102" s="107"/>
      <c r="D102" s="124"/>
      <c r="E102" s="125"/>
    </row>
    <row r="103" spans="1:5" ht="13.65" customHeight="1" x14ac:dyDescent="0.25">
      <c r="A103" s="5" t="s">
        <v>52</v>
      </c>
      <c r="B103" s="45"/>
      <c r="C103" s="107"/>
      <c r="D103" s="124"/>
      <c r="E103" s="125"/>
    </row>
    <row r="104" spans="1:5" ht="13.65" customHeight="1" x14ac:dyDescent="0.25">
      <c r="A104" s="5" t="s">
        <v>57</v>
      </c>
      <c r="B104" s="42">
        <v>0</v>
      </c>
      <c r="C104" s="104">
        <v>0</v>
      </c>
      <c r="D104" s="124">
        <f t="shared" ref="D104:D115" si="10">E104/10*12</f>
        <v>1.2000000000000002</v>
      </c>
      <c r="E104" s="125">
        <v>1</v>
      </c>
    </row>
    <row r="105" spans="1:5" ht="13.65" customHeight="1" x14ac:dyDescent="0.25">
      <c r="A105" s="5" t="s">
        <v>88</v>
      </c>
      <c r="B105" s="42">
        <v>1000</v>
      </c>
      <c r="C105" s="104">
        <v>1000</v>
      </c>
      <c r="D105" s="124">
        <f t="shared" si="10"/>
        <v>0</v>
      </c>
      <c r="E105" s="125"/>
    </row>
    <row r="106" spans="1:5" ht="13.65" customHeight="1" x14ac:dyDescent="0.25">
      <c r="A106" s="5" t="s">
        <v>89</v>
      </c>
      <c r="B106" s="42">
        <v>500</v>
      </c>
      <c r="C106" s="104">
        <v>500</v>
      </c>
      <c r="D106" s="124">
        <f t="shared" si="10"/>
        <v>0</v>
      </c>
      <c r="E106" s="125"/>
    </row>
    <row r="107" spans="1:5" ht="13.65" customHeight="1" x14ac:dyDescent="0.25">
      <c r="A107" s="5" t="s">
        <v>90</v>
      </c>
      <c r="B107" s="42">
        <v>0</v>
      </c>
      <c r="C107" s="104">
        <v>0</v>
      </c>
      <c r="D107" s="124">
        <f t="shared" si="10"/>
        <v>0</v>
      </c>
      <c r="E107" s="125"/>
    </row>
    <row r="108" spans="1:5" ht="13.65" customHeight="1" x14ac:dyDescent="0.25">
      <c r="A108" s="5" t="s">
        <v>91</v>
      </c>
      <c r="B108" s="42">
        <v>0</v>
      </c>
      <c r="C108" s="104">
        <v>0</v>
      </c>
      <c r="D108" s="124">
        <f t="shared" si="10"/>
        <v>0</v>
      </c>
      <c r="E108" s="125"/>
    </row>
    <row r="109" spans="1:5" ht="13.65" customHeight="1" x14ac:dyDescent="0.25">
      <c r="A109" s="5" t="s">
        <v>66</v>
      </c>
      <c r="B109" s="42">
        <v>500</v>
      </c>
      <c r="C109" s="104">
        <v>4000</v>
      </c>
      <c r="D109" s="124">
        <f t="shared" si="10"/>
        <v>418.32</v>
      </c>
      <c r="E109" s="125">
        <v>348.6</v>
      </c>
    </row>
    <row r="110" spans="1:5" ht="13.65" customHeight="1" x14ac:dyDescent="0.25">
      <c r="A110" s="5" t="s">
        <v>84</v>
      </c>
      <c r="B110" s="42">
        <v>7157.52</v>
      </c>
      <c r="C110" s="104">
        <v>1000</v>
      </c>
      <c r="D110" s="124">
        <f t="shared" si="10"/>
        <v>6441.7680000000009</v>
      </c>
      <c r="E110" s="125">
        <v>5368.14</v>
      </c>
    </row>
    <row r="111" spans="1:5" ht="13.65" customHeight="1" x14ac:dyDescent="0.25">
      <c r="A111" s="5" t="s">
        <v>69</v>
      </c>
      <c r="B111" s="42">
        <v>0</v>
      </c>
      <c r="C111" s="104">
        <v>0</v>
      </c>
      <c r="D111" s="124">
        <f t="shared" si="10"/>
        <v>0</v>
      </c>
      <c r="E111" s="125"/>
    </row>
    <row r="112" spans="1:5" ht="13.65" customHeight="1" x14ac:dyDescent="0.25">
      <c r="A112" s="5" t="s">
        <v>92</v>
      </c>
      <c r="B112" s="42"/>
      <c r="C112" s="104">
        <v>250</v>
      </c>
      <c r="D112" s="124">
        <f t="shared" si="10"/>
        <v>0</v>
      </c>
      <c r="E112" s="125"/>
    </row>
    <row r="113" spans="1:6" ht="13.65" customHeight="1" x14ac:dyDescent="0.25">
      <c r="A113" s="5" t="s">
        <v>85</v>
      </c>
      <c r="B113" s="42"/>
      <c r="C113" s="104">
        <v>250</v>
      </c>
      <c r="D113" s="124">
        <f t="shared" si="10"/>
        <v>0</v>
      </c>
      <c r="E113" s="125"/>
    </row>
    <row r="114" spans="1:6" ht="13.65" customHeight="1" x14ac:dyDescent="0.25">
      <c r="A114" s="5" t="s">
        <v>93</v>
      </c>
      <c r="B114" s="42">
        <v>200</v>
      </c>
      <c r="C114" s="104">
        <v>2000</v>
      </c>
      <c r="D114" s="124">
        <f t="shared" si="10"/>
        <v>14.975999999999999</v>
      </c>
      <c r="E114" s="125">
        <v>12.48</v>
      </c>
    </row>
    <row r="115" spans="1:6" ht="13.65" customHeight="1" x14ac:dyDescent="0.25">
      <c r="A115" s="5" t="s">
        <v>94</v>
      </c>
      <c r="B115" s="43">
        <v>200</v>
      </c>
      <c r="C115" s="105">
        <v>1000</v>
      </c>
      <c r="D115" s="126">
        <f t="shared" si="10"/>
        <v>120</v>
      </c>
      <c r="E115" s="127">
        <v>100</v>
      </c>
    </row>
    <row r="116" spans="1:6" ht="13.5" customHeight="1" x14ac:dyDescent="0.25">
      <c r="A116" s="4" t="s">
        <v>44</v>
      </c>
      <c r="B116" s="40">
        <f>SUM(B104:B115)</f>
        <v>9557.52</v>
      </c>
      <c r="C116" s="94">
        <f>SUM(C104:C115)</f>
        <v>10000</v>
      </c>
      <c r="D116" s="120">
        <f>SUM(D104:D115)</f>
        <v>6996.2640000000001</v>
      </c>
      <c r="E116" s="121">
        <f>SUM(E104:E115)</f>
        <v>5830.22</v>
      </c>
    </row>
    <row r="117" spans="1:6" ht="13.5" customHeight="1" x14ac:dyDescent="0.25">
      <c r="A117" s="4" t="s">
        <v>45</v>
      </c>
      <c r="B117" s="40">
        <f>B101-B116</f>
        <v>-9557.52</v>
      </c>
      <c r="C117" s="94">
        <f>C101-C116</f>
        <v>-10000</v>
      </c>
      <c r="D117" s="120">
        <f>D101-D116</f>
        <v>-6996.2640000000001</v>
      </c>
      <c r="E117" s="121">
        <f>E101-E116</f>
        <v>-5830.22</v>
      </c>
    </row>
    <row r="118" spans="1:6" ht="13.65" customHeight="1" x14ac:dyDescent="0.25">
      <c r="A118" s="2"/>
      <c r="B118" s="41"/>
      <c r="C118" s="103"/>
      <c r="D118" s="122"/>
      <c r="E118" s="123"/>
    </row>
    <row r="119" spans="1:6" ht="13.65" customHeight="1" x14ac:dyDescent="0.25">
      <c r="A119" s="34" t="s">
        <v>95</v>
      </c>
      <c r="B119" s="38" t="s">
        <v>47</v>
      </c>
      <c r="C119" s="100" t="s">
        <v>47</v>
      </c>
      <c r="D119" s="114" t="s">
        <v>167</v>
      </c>
      <c r="E119" s="115" t="s">
        <v>152</v>
      </c>
    </row>
    <row r="120" spans="1:6" ht="13.65" customHeight="1" x14ac:dyDescent="0.25">
      <c r="A120" s="35"/>
      <c r="B120" s="47" t="s">
        <v>48</v>
      </c>
      <c r="C120" s="101" t="s">
        <v>48</v>
      </c>
      <c r="D120" s="116" t="s">
        <v>148</v>
      </c>
      <c r="E120" s="117" t="s">
        <v>147</v>
      </c>
    </row>
    <row r="121" spans="1:6" ht="13.65" customHeight="1" x14ac:dyDescent="0.25">
      <c r="A121" s="5" t="s">
        <v>49</v>
      </c>
      <c r="B121" s="48"/>
      <c r="C121" s="109"/>
      <c r="D121" s="118"/>
      <c r="E121" s="119"/>
    </row>
    <row r="122" spans="1:6" ht="13.65" customHeight="1" x14ac:dyDescent="0.25">
      <c r="A122" s="4" t="s">
        <v>43</v>
      </c>
      <c r="B122" s="44">
        <v>0</v>
      </c>
      <c r="C122" s="106">
        <v>0</v>
      </c>
      <c r="D122" s="128"/>
      <c r="E122" s="129"/>
    </row>
    <row r="123" spans="1:6" ht="13.65" customHeight="1" x14ac:dyDescent="0.25">
      <c r="A123" s="1"/>
      <c r="B123" s="45"/>
      <c r="C123" s="107"/>
      <c r="D123" s="124"/>
      <c r="E123" s="125"/>
    </row>
    <row r="124" spans="1:6" ht="13.65" customHeight="1" x14ac:dyDescent="0.25">
      <c r="A124" s="5" t="s">
        <v>52</v>
      </c>
      <c r="B124" s="45"/>
      <c r="C124" s="107"/>
      <c r="D124" s="124"/>
      <c r="E124" s="125"/>
      <c r="F124" s="26"/>
    </row>
    <row r="125" spans="1:6" ht="13.65" customHeight="1" x14ac:dyDescent="0.25">
      <c r="A125" s="5" t="s">
        <v>66</v>
      </c>
      <c r="B125" s="42">
        <v>0</v>
      </c>
      <c r="C125" s="104">
        <v>0</v>
      </c>
      <c r="D125" s="124">
        <f t="shared" ref="D125:D134" si="11">E125/10*12</f>
        <v>0</v>
      </c>
      <c r="E125" s="125"/>
      <c r="F125" s="26"/>
    </row>
    <row r="126" spans="1:6" ht="13.65" customHeight="1" x14ac:dyDescent="0.25">
      <c r="A126" s="5" t="s">
        <v>84</v>
      </c>
      <c r="B126" s="42">
        <v>0</v>
      </c>
      <c r="C126" s="104">
        <v>270.54000000000002</v>
      </c>
      <c r="D126" s="124">
        <f t="shared" si="11"/>
        <v>0</v>
      </c>
      <c r="E126" s="125"/>
      <c r="F126" s="26"/>
    </row>
    <row r="127" spans="1:6" ht="13.65" customHeight="1" x14ac:dyDescent="0.25">
      <c r="A127" s="5" t="s">
        <v>69</v>
      </c>
      <c r="B127" s="42">
        <v>0</v>
      </c>
      <c r="C127" s="104">
        <v>0</v>
      </c>
      <c r="D127" s="124">
        <f t="shared" si="11"/>
        <v>0</v>
      </c>
      <c r="E127" s="125"/>
      <c r="F127" s="26"/>
    </row>
    <row r="128" spans="1:6" ht="13.65" customHeight="1" x14ac:dyDescent="0.25">
      <c r="A128" s="5" t="s">
        <v>72</v>
      </c>
      <c r="B128" s="42">
        <f>D128*103.4%</f>
        <v>300.32323199999996</v>
      </c>
      <c r="C128" s="104">
        <f>17.82*104%</f>
        <v>18.532800000000002</v>
      </c>
      <c r="D128" s="124">
        <f t="shared" si="11"/>
        <v>290.44799999999998</v>
      </c>
      <c r="E128" s="125">
        <v>242.04</v>
      </c>
      <c r="F128" s="26"/>
    </row>
    <row r="129" spans="1:6" ht="13.65" customHeight="1" x14ac:dyDescent="0.25">
      <c r="A129" s="5" t="s">
        <v>73</v>
      </c>
      <c r="B129" s="42">
        <f t="shared" ref="B129:B132" si="12">D129*103.4%</f>
        <v>131.71091999999999</v>
      </c>
      <c r="C129" s="104">
        <f>25.92*104%</f>
        <v>26.956800000000001</v>
      </c>
      <c r="D129" s="124">
        <f t="shared" si="11"/>
        <v>127.38</v>
      </c>
      <c r="E129" s="125">
        <v>106.15</v>
      </c>
      <c r="F129" s="26"/>
    </row>
    <row r="130" spans="1:6" ht="13.65" customHeight="1" x14ac:dyDescent="0.25">
      <c r="A130" s="5" t="s">
        <v>74</v>
      </c>
      <c r="B130" s="42">
        <f t="shared" si="12"/>
        <v>127.59146399999999</v>
      </c>
      <c r="C130" s="104"/>
      <c r="D130" s="124">
        <f t="shared" si="11"/>
        <v>123.39599999999999</v>
      </c>
      <c r="E130" s="125">
        <v>102.83</v>
      </c>
      <c r="F130" s="26"/>
    </row>
    <row r="131" spans="1:6" ht="13.65" customHeight="1" x14ac:dyDescent="0.25">
      <c r="A131" s="5" t="s">
        <v>75</v>
      </c>
      <c r="B131" s="42">
        <f t="shared" si="12"/>
        <v>5679.9729360000001</v>
      </c>
      <c r="C131" s="104">
        <f>4300*104%</f>
        <v>4472</v>
      </c>
      <c r="D131" s="124">
        <f t="shared" si="11"/>
        <v>5493.2039999999997</v>
      </c>
      <c r="E131" s="125">
        <v>4577.67</v>
      </c>
      <c r="F131" s="26"/>
    </row>
    <row r="132" spans="1:6" ht="13.65" customHeight="1" x14ac:dyDescent="0.25">
      <c r="A132" s="5" t="s">
        <v>76</v>
      </c>
      <c r="B132" s="42">
        <f t="shared" si="12"/>
        <v>0</v>
      </c>
      <c r="C132" s="104">
        <f>66.42*104%</f>
        <v>69.076800000000006</v>
      </c>
      <c r="D132" s="124">
        <f t="shared" si="11"/>
        <v>0</v>
      </c>
      <c r="E132" s="125"/>
      <c r="F132" s="26"/>
    </row>
    <row r="133" spans="1:6" ht="13.65" customHeight="1" x14ac:dyDescent="0.25">
      <c r="A133" s="5" t="s">
        <v>96</v>
      </c>
      <c r="B133" s="42">
        <v>0</v>
      </c>
      <c r="C133" s="104">
        <v>0</v>
      </c>
      <c r="D133" s="124">
        <f t="shared" si="11"/>
        <v>0</v>
      </c>
      <c r="E133" s="125"/>
      <c r="F133" s="26"/>
    </row>
    <row r="134" spans="1:6" ht="13.65" customHeight="1" x14ac:dyDescent="0.25">
      <c r="A134" s="5" t="s">
        <v>85</v>
      </c>
      <c r="B134" s="42">
        <v>0</v>
      </c>
      <c r="C134" s="104">
        <v>0</v>
      </c>
      <c r="D134" s="124">
        <f t="shared" si="11"/>
        <v>0</v>
      </c>
      <c r="E134" s="125"/>
      <c r="F134" s="27"/>
    </row>
    <row r="135" spans="1:6" ht="13.5" customHeight="1" x14ac:dyDescent="0.25">
      <c r="A135" s="4" t="s">
        <v>44</v>
      </c>
      <c r="B135" s="40">
        <f>SUM(B125:B134)</f>
        <v>6239.5985520000004</v>
      </c>
      <c r="C135" s="94">
        <f>SUM(C125:C134)</f>
        <v>4857.1063999999997</v>
      </c>
      <c r="D135" s="120">
        <f>SUM(D125:D134)</f>
        <v>6034.4279999999999</v>
      </c>
      <c r="E135" s="121">
        <f>SUM(E125:E134)</f>
        <v>5028.6900000000005</v>
      </c>
    </row>
    <row r="136" spans="1:6" ht="13.5" customHeight="1" x14ac:dyDescent="0.25">
      <c r="A136" s="4" t="s">
        <v>45</v>
      </c>
      <c r="B136" s="40">
        <f>B122-B135</f>
        <v>-6239.5985520000004</v>
      </c>
      <c r="C136" s="94">
        <f>C122-C135</f>
        <v>-4857.1063999999997</v>
      </c>
      <c r="D136" s="120">
        <f>D122-D135</f>
        <v>-6034.4279999999999</v>
      </c>
      <c r="E136" s="121">
        <f>E122-E135</f>
        <v>-5028.6900000000005</v>
      </c>
    </row>
    <row r="137" spans="1:6" ht="13.65" customHeight="1" x14ac:dyDescent="0.25">
      <c r="A137" s="2"/>
      <c r="B137" s="41"/>
      <c r="C137" s="103"/>
      <c r="D137" s="122"/>
      <c r="E137" s="123"/>
    </row>
    <row r="138" spans="1:6" ht="13.65" customHeight="1" x14ac:dyDescent="0.25">
      <c r="A138" s="34" t="s">
        <v>97</v>
      </c>
      <c r="B138" s="38" t="s">
        <v>47</v>
      </c>
      <c r="C138" s="100" t="s">
        <v>47</v>
      </c>
      <c r="D138" s="114" t="s">
        <v>167</v>
      </c>
      <c r="E138" s="115" t="s">
        <v>152</v>
      </c>
    </row>
    <row r="139" spans="1:6" ht="13.65" customHeight="1" x14ac:dyDescent="0.25">
      <c r="A139" s="35"/>
      <c r="B139" s="47" t="s">
        <v>48</v>
      </c>
      <c r="C139" s="101" t="s">
        <v>48</v>
      </c>
      <c r="D139" s="116" t="s">
        <v>148</v>
      </c>
      <c r="E139" s="117" t="s">
        <v>147</v>
      </c>
    </row>
    <row r="140" spans="1:6" ht="13.65" customHeight="1" x14ac:dyDescent="0.25">
      <c r="A140" s="5" t="s">
        <v>49</v>
      </c>
      <c r="B140" s="41"/>
      <c r="C140" s="103"/>
      <c r="D140" s="122"/>
      <c r="E140" s="123"/>
    </row>
    <row r="141" spans="1:6" ht="13.65" customHeight="1" x14ac:dyDescent="0.25">
      <c r="A141" s="5" t="s">
        <v>8</v>
      </c>
      <c r="B141" s="42">
        <f>1194900*96%</f>
        <v>1147104</v>
      </c>
      <c r="C141" s="104">
        <v>1194900</v>
      </c>
      <c r="D141" s="124">
        <f t="shared" ref="D141:D144" si="13">E141/10*12</f>
        <v>1010144.2920000001</v>
      </c>
      <c r="E141" s="125">
        <v>841786.91</v>
      </c>
    </row>
    <row r="142" spans="1:6" ht="13.65" customHeight="1" x14ac:dyDescent="0.25">
      <c r="A142" s="5" t="s">
        <v>15</v>
      </c>
      <c r="B142" s="42">
        <v>30000</v>
      </c>
      <c r="C142" s="104">
        <v>30000</v>
      </c>
      <c r="D142" s="124">
        <f t="shared" si="13"/>
        <v>40247.555999999997</v>
      </c>
      <c r="E142" s="125">
        <v>33539.629999999997</v>
      </c>
    </row>
    <row r="143" spans="1:6" ht="13.65" customHeight="1" x14ac:dyDescent="0.25">
      <c r="A143" s="5" t="s">
        <v>12</v>
      </c>
      <c r="B143" s="42">
        <v>31632.519999999997</v>
      </c>
      <c r="C143" s="104">
        <v>0</v>
      </c>
      <c r="D143" s="124">
        <f t="shared" si="13"/>
        <v>28469.267999999996</v>
      </c>
      <c r="E143" s="125">
        <v>23724.39</v>
      </c>
    </row>
    <row r="144" spans="1:6" ht="13.65" customHeight="1" x14ac:dyDescent="0.25">
      <c r="A144" s="5" t="s">
        <v>98</v>
      </c>
      <c r="B144" s="43">
        <v>0</v>
      </c>
      <c r="C144" s="105">
        <v>0</v>
      </c>
      <c r="D144" s="126">
        <f t="shared" si="13"/>
        <v>0</v>
      </c>
      <c r="E144" s="127"/>
    </row>
    <row r="145" spans="1:5" ht="13.65" customHeight="1" x14ac:dyDescent="0.25">
      <c r="A145" s="4" t="s">
        <v>43</v>
      </c>
      <c r="B145" s="44">
        <f>SUM(B141:B144)</f>
        <v>1208736.52</v>
      </c>
      <c r="C145" s="106">
        <f>SUM(C141:C144)</f>
        <v>1224900</v>
      </c>
      <c r="D145" s="128">
        <f>SUM(D141:D144)</f>
        <v>1078861.1160000002</v>
      </c>
      <c r="E145" s="129">
        <f>SUM(E141:E144)</f>
        <v>899050.93</v>
      </c>
    </row>
    <row r="146" spans="1:5" ht="13.65" customHeight="1" x14ac:dyDescent="0.25">
      <c r="A146" s="1"/>
      <c r="B146" s="45"/>
      <c r="C146" s="107"/>
      <c r="D146" s="124"/>
      <c r="E146" s="125"/>
    </row>
    <row r="147" spans="1:5" ht="13.65" customHeight="1" x14ac:dyDescent="0.25">
      <c r="A147" s="5" t="s">
        <v>52</v>
      </c>
      <c r="B147" s="45"/>
      <c r="C147" s="107"/>
      <c r="D147" s="124"/>
      <c r="E147" s="125"/>
    </row>
    <row r="148" spans="1:5" ht="13.65" customHeight="1" x14ac:dyDescent="0.25">
      <c r="A148" s="5" t="s">
        <v>136</v>
      </c>
      <c r="B148" s="45">
        <v>1500</v>
      </c>
      <c r="C148" s="107"/>
      <c r="D148" s="124">
        <f t="shared" ref="D148:D188" si="14">E148/10*12</f>
        <v>1211.364</v>
      </c>
      <c r="E148" s="125">
        <v>1009.47</v>
      </c>
    </row>
    <row r="149" spans="1:5" ht="13.65" customHeight="1" x14ac:dyDescent="0.25">
      <c r="A149" s="5" t="s">
        <v>54</v>
      </c>
      <c r="B149" s="42">
        <v>15000</v>
      </c>
      <c r="C149" s="104">
        <v>15000</v>
      </c>
      <c r="D149" s="124">
        <f t="shared" si="14"/>
        <v>0</v>
      </c>
      <c r="E149" s="125">
        <v>0</v>
      </c>
    </row>
    <row r="150" spans="1:5" ht="13.65" customHeight="1" x14ac:dyDescent="0.25">
      <c r="A150" s="5" t="s">
        <v>57</v>
      </c>
      <c r="B150" s="42">
        <v>17000</v>
      </c>
      <c r="C150" s="104">
        <v>999.54000000000008</v>
      </c>
      <c r="D150" s="124">
        <f t="shared" si="14"/>
        <v>16279.511999999999</v>
      </c>
      <c r="E150" s="125">
        <v>13566.26</v>
      </c>
    </row>
    <row r="151" spans="1:5" ht="13.65" customHeight="1" x14ac:dyDescent="0.25">
      <c r="A151" s="5" t="s">
        <v>99</v>
      </c>
      <c r="B151" s="42">
        <v>3000</v>
      </c>
      <c r="C151" s="104">
        <v>3000</v>
      </c>
      <c r="D151" s="124">
        <f t="shared" si="14"/>
        <v>0</v>
      </c>
      <c r="E151" s="125"/>
    </row>
    <row r="152" spans="1:5" ht="13.65" customHeight="1" x14ac:dyDescent="0.25">
      <c r="A152" s="5" t="s">
        <v>59</v>
      </c>
      <c r="B152" s="42">
        <v>6011.8266666666668</v>
      </c>
      <c r="C152" s="104"/>
      <c r="D152" s="124">
        <f t="shared" si="14"/>
        <v>5410.6440000000002</v>
      </c>
      <c r="E152" s="125">
        <v>4508.87</v>
      </c>
    </row>
    <row r="153" spans="1:5" ht="13.65" customHeight="1" x14ac:dyDescent="0.25">
      <c r="A153" s="5" t="s">
        <v>88</v>
      </c>
      <c r="B153" s="42">
        <v>2500</v>
      </c>
      <c r="C153" s="104">
        <v>858.6</v>
      </c>
      <c r="D153" s="124">
        <f t="shared" si="14"/>
        <v>2418.3359999999998</v>
      </c>
      <c r="E153" s="125">
        <v>2015.28</v>
      </c>
    </row>
    <row r="154" spans="1:5" ht="13.65" customHeight="1" x14ac:dyDescent="0.25">
      <c r="A154" s="5" t="s">
        <v>100</v>
      </c>
      <c r="B154" s="42">
        <v>80000</v>
      </c>
      <c r="C154" s="104">
        <v>28000</v>
      </c>
      <c r="D154" s="124">
        <f t="shared" si="14"/>
        <v>127411.87199999999</v>
      </c>
      <c r="E154" s="125">
        <v>106176.56</v>
      </c>
    </row>
    <row r="155" spans="1:5" ht="13.65" customHeight="1" x14ac:dyDescent="0.25">
      <c r="A155" s="5" t="s">
        <v>89</v>
      </c>
      <c r="B155" s="42">
        <v>10000</v>
      </c>
      <c r="C155" s="104">
        <v>15000</v>
      </c>
      <c r="D155" s="124">
        <f t="shared" si="14"/>
        <v>3967.1399999999994</v>
      </c>
      <c r="E155" s="125">
        <v>3305.95</v>
      </c>
    </row>
    <row r="156" spans="1:5" ht="13.65" customHeight="1" x14ac:dyDescent="0.25">
      <c r="A156" s="5" t="s">
        <v>101</v>
      </c>
      <c r="B156" s="42">
        <v>40000</v>
      </c>
      <c r="C156" s="104">
        <v>20000</v>
      </c>
      <c r="D156" s="124">
        <f t="shared" si="14"/>
        <v>38763.804000000004</v>
      </c>
      <c r="E156" s="125">
        <v>32303.17</v>
      </c>
    </row>
    <row r="157" spans="1:5" ht="13.65" customHeight="1" x14ac:dyDescent="0.25">
      <c r="A157" s="5" t="s">
        <v>102</v>
      </c>
      <c r="B157" s="42">
        <v>0</v>
      </c>
      <c r="C157" s="104">
        <v>0</v>
      </c>
      <c r="D157" s="124">
        <f t="shared" si="14"/>
        <v>0</v>
      </c>
      <c r="E157" s="125">
        <v>0</v>
      </c>
    </row>
    <row r="158" spans="1:5" ht="13.65" customHeight="1" x14ac:dyDescent="0.25">
      <c r="A158" s="5" t="s">
        <v>63</v>
      </c>
      <c r="B158" s="42">
        <v>0</v>
      </c>
      <c r="C158" s="104">
        <v>426.06</v>
      </c>
      <c r="D158" s="124">
        <f t="shared" si="14"/>
        <v>0</v>
      </c>
      <c r="E158" s="125">
        <v>0</v>
      </c>
    </row>
    <row r="159" spans="1:5" ht="13.65" customHeight="1" x14ac:dyDescent="0.25">
      <c r="A159" s="5" t="s">
        <v>66</v>
      </c>
      <c r="B159" s="42">
        <v>1500</v>
      </c>
      <c r="C159" s="104">
        <v>963.90000000000009</v>
      </c>
      <c r="D159" s="124">
        <f t="shared" si="14"/>
        <v>1026.204</v>
      </c>
      <c r="E159" s="125">
        <v>855.17</v>
      </c>
    </row>
    <row r="160" spans="1:5" ht="13.65" customHeight="1" x14ac:dyDescent="0.25">
      <c r="A160" s="5" t="s">
        <v>67</v>
      </c>
      <c r="B160" s="42">
        <v>10000</v>
      </c>
      <c r="C160" s="104">
        <v>48000</v>
      </c>
      <c r="D160" s="124">
        <f t="shared" si="14"/>
        <v>3499.2000000000003</v>
      </c>
      <c r="E160" s="125">
        <v>2916</v>
      </c>
    </row>
    <row r="161" spans="1:5" ht="13.65" customHeight="1" x14ac:dyDescent="0.25">
      <c r="A161" s="5" t="s">
        <v>103</v>
      </c>
      <c r="B161" s="42">
        <v>20000</v>
      </c>
      <c r="C161" s="104">
        <v>6000</v>
      </c>
      <c r="D161" s="124">
        <f t="shared" si="14"/>
        <v>98098.008000000002</v>
      </c>
      <c r="E161" s="125">
        <v>81748.34</v>
      </c>
    </row>
    <row r="162" spans="1:5" ht="13.65" customHeight="1" x14ac:dyDescent="0.25">
      <c r="A162" s="5" t="s">
        <v>84</v>
      </c>
      <c r="B162" s="42">
        <v>70638.2</v>
      </c>
      <c r="C162" s="104">
        <v>8355.9600000000009</v>
      </c>
      <c r="D162" s="124">
        <f t="shared" si="14"/>
        <v>63574.38</v>
      </c>
      <c r="E162" s="125">
        <v>52978.65</v>
      </c>
    </row>
    <row r="163" spans="1:5" ht="13.65" customHeight="1" x14ac:dyDescent="0.25">
      <c r="A163" s="5" t="s">
        <v>104</v>
      </c>
      <c r="B163" s="42">
        <v>12</v>
      </c>
      <c r="C163" s="104">
        <v>77.760000000000005</v>
      </c>
      <c r="D163" s="124">
        <f t="shared" si="14"/>
        <v>11.952000000000002</v>
      </c>
      <c r="E163" s="125">
        <v>9.9600000000000009</v>
      </c>
    </row>
    <row r="164" spans="1:5" ht="13.65" customHeight="1" x14ac:dyDescent="0.25">
      <c r="A164" s="5" t="s">
        <v>105</v>
      </c>
      <c r="B164" s="42">
        <v>0</v>
      </c>
      <c r="C164" s="104">
        <v>0</v>
      </c>
      <c r="D164" s="124">
        <f t="shared" si="14"/>
        <v>0</v>
      </c>
      <c r="E164" s="125"/>
    </row>
    <row r="165" spans="1:5" ht="13.65" customHeight="1" x14ac:dyDescent="0.25">
      <c r="A165" s="5" t="s">
        <v>69</v>
      </c>
      <c r="B165" s="42">
        <v>5000</v>
      </c>
      <c r="C165" s="104">
        <v>1268.46</v>
      </c>
      <c r="D165" s="124">
        <f t="shared" si="14"/>
        <v>4262.4480000000003</v>
      </c>
      <c r="E165" s="125">
        <v>3552.04</v>
      </c>
    </row>
    <row r="166" spans="1:5" ht="13.65" customHeight="1" x14ac:dyDescent="0.25">
      <c r="A166" s="5" t="s">
        <v>92</v>
      </c>
      <c r="B166" s="42">
        <v>0</v>
      </c>
      <c r="C166" s="104">
        <v>0</v>
      </c>
      <c r="D166" s="124">
        <f t="shared" si="14"/>
        <v>0</v>
      </c>
      <c r="E166" s="125"/>
    </row>
    <row r="167" spans="1:5" ht="13.65" customHeight="1" x14ac:dyDescent="0.25">
      <c r="A167" s="5" t="s">
        <v>72</v>
      </c>
      <c r="B167" s="42">
        <f>D167*103.4%</f>
        <v>24585.881232000003</v>
      </c>
      <c r="C167" s="104">
        <v>30971.160000000003</v>
      </c>
      <c r="D167" s="124">
        <f t="shared" si="14"/>
        <v>23777.448000000004</v>
      </c>
      <c r="E167" s="125">
        <v>19814.54</v>
      </c>
    </row>
    <row r="168" spans="1:5" ht="13.65" customHeight="1" x14ac:dyDescent="0.25">
      <c r="A168" s="5" t="s">
        <v>73</v>
      </c>
      <c r="B168" s="42">
        <f t="shared" ref="B168:B169" si="15">D168*103.4%</f>
        <v>9726.3582239999996</v>
      </c>
      <c r="C168" s="104">
        <v>12362.220000000001</v>
      </c>
      <c r="D168" s="124">
        <f t="shared" si="14"/>
        <v>9406.5360000000001</v>
      </c>
      <c r="E168" s="125">
        <v>7838.78</v>
      </c>
    </row>
    <row r="169" spans="1:5" ht="13.65" customHeight="1" x14ac:dyDescent="0.25">
      <c r="A169" s="5" t="s">
        <v>74</v>
      </c>
      <c r="B169" s="42">
        <f t="shared" si="15"/>
        <v>6744.7158239999999</v>
      </c>
      <c r="C169" s="104">
        <v>18265.5</v>
      </c>
      <c r="D169" s="124">
        <f t="shared" si="14"/>
        <v>6522.9359999999997</v>
      </c>
      <c r="E169" s="125">
        <v>5435.78</v>
      </c>
    </row>
    <row r="170" spans="1:5" ht="13.65" customHeight="1" x14ac:dyDescent="0.25">
      <c r="A170" s="5" t="s">
        <v>106</v>
      </c>
      <c r="B170" s="42">
        <v>0</v>
      </c>
      <c r="C170" s="104">
        <v>0</v>
      </c>
      <c r="D170" s="124">
        <f t="shared" si="14"/>
        <v>0</v>
      </c>
      <c r="E170" s="125">
        <v>0</v>
      </c>
    </row>
    <row r="171" spans="1:5" ht="13.65" customHeight="1" x14ac:dyDescent="0.25">
      <c r="A171" s="5" t="s">
        <v>75</v>
      </c>
      <c r="B171" s="42">
        <f t="shared" ref="B171:B173" si="16">D171*103.4%</f>
        <v>554331.42019200011</v>
      </c>
      <c r="C171" s="104">
        <f>558000*104%</f>
        <v>580320</v>
      </c>
      <c r="D171" s="124">
        <f t="shared" si="14"/>
        <v>536103.88800000004</v>
      </c>
      <c r="E171" s="125">
        <v>446753.24</v>
      </c>
    </row>
    <row r="172" spans="1:5" ht="13.65" customHeight="1" x14ac:dyDescent="0.25">
      <c r="A172" s="5" t="s">
        <v>76</v>
      </c>
      <c r="B172" s="42">
        <f t="shared" si="16"/>
        <v>0</v>
      </c>
      <c r="C172" s="104">
        <f>2953.26*104%</f>
        <v>3071.3904000000002</v>
      </c>
      <c r="D172" s="124">
        <f t="shared" si="14"/>
        <v>0</v>
      </c>
      <c r="E172" s="125">
        <v>0</v>
      </c>
    </row>
    <row r="173" spans="1:5" ht="13.65" customHeight="1" x14ac:dyDescent="0.25">
      <c r="A173" s="5" t="s">
        <v>77</v>
      </c>
      <c r="B173" s="42">
        <f t="shared" si="16"/>
        <v>19172.134344000002</v>
      </c>
      <c r="C173" s="104">
        <f>27946.62*104%</f>
        <v>29064.484799999998</v>
      </c>
      <c r="D173" s="124">
        <f t="shared" si="14"/>
        <v>18541.716</v>
      </c>
      <c r="E173" s="125">
        <v>15451.43</v>
      </c>
    </row>
    <row r="174" spans="1:5" ht="13.65" customHeight="1" x14ac:dyDescent="0.25">
      <c r="A174" s="5" t="s">
        <v>107</v>
      </c>
      <c r="B174" s="42">
        <v>0</v>
      </c>
      <c r="C174" s="104">
        <f>212.22*104%</f>
        <v>220.7088</v>
      </c>
      <c r="D174" s="124">
        <f t="shared" si="14"/>
        <v>0</v>
      </c>
      <c r="E174" s="125">
        <v>0</v>
      </c>
    </row>
    <row r="175" spans="1:5" ht="13.65" customHeight="1" x14ac:dyDescent="0.25">
      <c r="A175" s="5" t="s">
        <v>78</v>
      </c>
      <c r="B175" s="42">
        <f>D175*103.4%</f>
        <v>23883.638064000002</v>
      </c>
      <c r="C175" s="104">
        <f>25809.84*104%</f>
        <v>26842.2336</v>
      </c>
      <c r="D175" s="124">
        <f t="shared" si="14"/>
        <v>23098.296000000002</v>
      </c>
      <c r="E175" s="125">
        <v>19248.580000000002</v>
      </c>
    </row>
    <row r="176" spans="1:5" ht="13.65" customHeight="1" x14ac:dyDescent="0.25">
      <c r="A176" s="5" t="s">
        <v>79</v>
      </c>
      <c r="B176" s="42">
        <v>0</v>
      </c>
      <c r="C176" s="104">
        <v>0</v>
      </c>
      <c r="D176" s="124">
        <f t="shared" si="14"/>
        <v>0</v>
      </c>
      <c r="E176" s="125">
        <v>0</v>
      </c>
    </row>
    <row r="177" spans="1:6" ht="13.65" customHeight="1" x14ac:dyDescent="0.25">
      <c r="A177" s="5" t="s">
        <v>108</v>
      </c>
      <c r="B177" s="42">
        <v>0</v>
      </c>
      <c r="C177" s="104">
        <v>20000</v>
      </c>
      <c r="D177" s="124">
        <f t="shared" si="14"/>
        <v>20873.051999999996</v>
      </c>
      <c r="E177" s="125">
        <v>17394.21</v>
      </c>
    </row>
    <row r="178" spans="1:6" ht="13.65" customHeight="1" x14ac:dyDescent="0.25">
      <c r="A178" s="5" t="s">
        <v>85</v>
      </c>
      <c r="B178" s="42">
        <v>4174.7400000000007</v>
      </c>
      <c r="C178" s="104">
        <v>4174.7400000000007</v>
      </c>
      <c r="D178" s="124">
        <f t="shared" si="14"/>
        <v>4292.076</v>
      </c>
      <c r="E178" s="125">
        <v>3576.73</v>
      </c>
      <c r="F178" s="15"/>
    </row>
    <row r="179" spans="1:6" ht="13.65" customHeight="1" x14ac:dyDescent="0.25">
      <c r="A179" s="5" t="s">
        <v>109</v>
      </c>
      <c r="B179" s="42">
        <v>60000</v>
      </c>
      <c r="C179" s="104">
        <v>22760</v>
      </c>
      <c r="D179" s="124">
        <f t="shared" si="14"/>
        <v>52611.552000000003</v>
      </c>
      <c r="E179" s="125">
        <v>43842.96</v>
      </c>
      <c r="F179" s="15"/>
    </row>
    <row r="180" spans="1:6" ht="13.65" customHeight="1" x14ac:dyDescent="0.25">
      <c r="A180" s="5" t="s">
        <v>93</v>
      </c>
      <c r="B180" s="42">
        <v>1000</v>
      </c>
      <c r="C180" s="104">
        <v>0</v>
      </c>
      <c r="D180" s="124">
        <f t="shared" si="14"/>
        <v>840</v>
      </c>
      <c r="E180" s="125">
        <v>700</v>
      </c>
    </row>
    <row r="181" spans="1:6" ht="13.65" customHeight="1" x14ac:dyDescent="0.25">
      <c r="A181" s="5" t="s">
        <v>110</v>
      </c>
      <c r="B181" s="42">
        <v>0</v>
      </c>
      <c r="C181" s="104">
        <v>0</v>
      </c>
      <c r="D181" s="124">
        <f t="shared" si="14"/>
        <v>0</v>
      </c>
      <c r="E181" s="125"/>
    </row>
    <row r="182" spans="1:6" ht="13.65" customHeight="1" x14ac:dyDescent="0.25">
      <c r="A182" s="5" t="s">
        <v>111</v>
      </c>
      <c r="B182" s="42">
        <v>0</v>
      </c>
      <c r="C182" s="104">
        <v>0</v>
      </c>
      <c r="D182" s="124">
        <f t="shared" si="14"/>
        <v>0</v>
      </c>
      <c r="E182" s="125"/>
    </row>
    <row r="183" spans="1:6" ht="13.65" customHeight="1" x14ac:dyDescent="0.25">
      <c r="A183" s="5" t="s">
        <v>94</v>
      </c>
      <c r="B183" s="42">
        <v>35000</v>
      </c>
      <c r="C183" s="104">
        <v>35000</v>
      </c>
      <c r="D183" s="124">
        <f t="shared" si="14"/>
        <v>32856.948000000004</v>
      </c>
      <c r="E183" s="125">
        <v>27380.79</v>
      </c>
    </row>
    <row r="184" spans="1:6" ht="13.65" customHeight="1" x14ac:dyDescent="0.25">
      <c r="A184" s="5" t="s">
        <v>112</v>
      </c>
      <c r="B184" s="42">
        <v>0</v>
      </c>
      <c r="C184" s="104">
        <v>64.800000000000011</v>
      </c>
      <c r="D184" s="124">
        <f t="shared" si="14"/>
        <v>0</v>
      </c>
      <c r="E184" s="125"/>
    </row>
    <row r="185" spans="1:6" ht="13.65" customHeight="1" x14ac:dyDescent="0.25">
      <c r="A185" s="5" t="s">
        <v>113</v>
      </c>
      <c r="B185" s="42">
        <v>0</v>
      </c>
      <c r="C185" s="104">
        <v>0</v>
      </c>
      <c r="D185" s="124">
        <f t="shared" si="14"/>
        <v>0</v>
      </c>
      <c r="E185" s="125"/>
    </row>
    <row r="186" spans="1:6" ht="13.65" customHeight="1" x14ac:dyDescent="0.25">
      <c r="A186" s="5" t="s">
        <v>59</v>
      </c>
      <c r="B186" s="42">
        <v>0</v>
      </c>
      <c r="C186" s="104">
        <v>0</v>
      </c>
      <c r="D186" s="124">
        <f t="shared" si="14"/>
        <v>0</v>
      </c>
      <c r="E186" s="125"/>
    </row>
    <row r="187" spans="1:6" ht="13.5" customHeight="1" x14ac:dyDescent="0.25">
      <c r="A187" s="5" t="s">
        <v>136</v>
      </c>
      <c r="B187" s="42">
        <v>0</v>
      </c>
      <c r="C187" s="104">
        <v>0</v>
      </c>
      <c r="D187" s="124">
        <f t="shared" si="14"/>
        <v>0</v>
      </c>
      <c r="E187" s="125"/>
    </row>
    <row r="188" spans="1:6" ht="13.5" customHeight="1" x14ac:dyDescent="0.25">
      <c r="A188" s="5" t="s">
        <v>114</v>
      </c>
      <c r="B188" s="42">
        <v>9000</v>
      </c>
      <c r="C188" s="104">
        <v>5000</v>
      </c>
      <c r="D188" s="124">
        <f t="shared" si="14"/>
        <v>8656.5480000000007</v>
      </c>
      <c r="E188" s="125">
        <v>7213.79</v>
      </c>
    </row>
    <row r="189" spans="1:6" ht="13.65" customHeight="1" x14ac:dyDescent="0.25">
      <c r="A189" s="4" t="s">
        <v>44</v>
      </c>
      <c r="B189" s="40">
        <f t="shared" ref="B189:C189" si="17">SUM(B148:B188)</f>
        <v>1029780.9145466669</v>
      </c>
      <c r="C189" s="94">
        <f t="shared" si="17"/>
        <v>936067.51760000002</v>
      </c>
      <c r="D189" s="120">
        <f>SUM(D148:D188)</f>
        <v>1103515.8600000001</v>
      </c>
      <c r="E189" s="121">
        <f>SUM(E148:E188)</f>
        <v>919596.55</v>
      </c>
    </row>
    <row r="190" spans="1:6" ht="13.65" customHeight="1" x14ac:dyDescent="0.25">
      <c r="A190" s="4" t="s">
        <v>45</v>
      </c>
      <c r="B190" s="40">
        <f>B145-B189</f>
        <v>178955.60545333312</v>
      </c>
      <c r="C190" s="94">
        <f>C145-C189</f>
        <v>288832.48239999998</v>
      </c>
      <c r="D190" s="120">
        <f>D145-D189</f>
        <v>-24654.743999999948</v>
      </c>
      <c r="E190" s="121">
        <f>E145-E189</f>
        <v>-20545.619999999995</v>
      </c>
    </row>
    <row r="191" spans="1:6" ht="13.65" customHeight="1" x14ac:dyDescent="0.25">
      <c r="A191" s="2"/>
      <c r="B191" s="41"/>
      <c r="C191" s="103"/>
      <c r="D191" s="122"/>
      <c r="E191" s="123"/>
      <c r="F191" s="26"/>
    </row>
    <row r="192" spans="1:6" ht="13.65" customHeight="1" x14ac:dyDescent="0.25">
      <c r="A192" s="34" t="s">
        <v>115</v>
      </c>
      <c r="B192" s="38" t="s">
        <v>47</v>
      </c>
      <c r="C192" s="100" t="s">
        <v>47</v>
      </c>
      <c r="D192" s="114" t="s">
        <v>167</v>
      </c>
      <c r="E192" s="115" t="s">
        <v>152</v>
      </c>
    </row>
    <row r="193" spans="1:6" ht="13.65" customHeight="1" x14ac:dyDescent="0.25">
      <c r="A193" s="35"/>
      <c r="B193" s="47" t="s">
        <v>48</v>
      </c>
      <c r="C193" s="101" t="s">
        <v>48</v>
      </c>
      <c r="D193" s="116" t="s">
        <v>148</v>
      </c>
      <c r="E193" s="117" t="s">
        <v>147</v>
      </c>
      <c r="F193" s="26"/>
    </row>
    <row r="194" spans="1:6" ht="13.65" customHeight="1" x14ac:dyDescent="0.25">
      <c r="A194" s="5" t="s">
        <v>49</v>
      </c>
      <c r="B194" s="42"/>
      <c r="C194" s="104"/>
      <c r="D194" s="124"/>
      <c r="E194" s="125"/>
      <c r="F194" s="26"/>
    </row>
    <row r="195" spans="1:6" ht="13.65" customHeight="1" x14ac:dyDescent="0.25">
      <c r="A195" s="5" t="s">
        <v>21</v>
      </c>
      <c r="B195" s="42"/>
      <c r="C195" s="104"/>
      <c r="D195" s="124"/>
      <c r="E195" s="125"/>
      <c r="F195" s="26"/>
    </row>
    <row r="196" spans="1:6" ht="13.65" customHeight="1" x14ac:dyDescent="0.25">
      <c r="A196" s="5" t="s">
        <v>43</v>
      </c>
      <c r="B196" s="49">
        <v>0</v>
      </c>
      <c r="C196" s="110">
        <v>0</v>
      </c>
      <c r="D196" s="122">
        <v>0</v>
      </c>
      <c r="E196" s="123">
        <v>0</v>
      </c>
      <c r="F196" s="26"/>
    </row>
    <row r="197" spans="1:6" ht="13.65" customHeight="1" x14ac:dyDescent="0.25">
      <c r="A197" s="1"/>
      <c r="B197" s="45"/>
      <c r="C197" s="107"/>
      <c r="D197" s="124"/>
      <c r="E197" s="125"/>
      <c r="F197" s="26"/>
    </row>
    <row r="198" spans="1:6" ht="13.65" customHeight="1" x14ac:dyDescent="0.25">
      <c r="A198" s="5" t="s">
        <v>52</v>
      </c>
      <c r="B198" s="45"/>
      <c r="C198" s="107"/>
      <c r="D198" s="124"/>
      <c r="E198" s="125"/>
      <c r="F198" s="26"/>
    </row>
    <row r="199" spans="1:6" ht="13.65" customHeight="1" x14ac:dyDescent="0.25">
      <c r="A199" s="5" t="s">
        <v>136</v>
      </c>
      <c r="B199" s="45"/>
      <c r="C199" s="107"/>
      <c r="D199" s="124"/>
      <c r="E199" s="125"/>
      <c r="F199" s="26"/>
    </row>
    <row r="200" spans="1:6" ht="13.65" customHeight="1" x14ac:dyDescent="0.25">
      <c r="A200" s="5" t="s">
        <v>57</v>
      </c>
      <c r="B200" s="42">
        <v>0</v>
      </c>
      <c r="C200" s="104">
        <v>0</v>
      </c>
      <c r="D200" s="124">
        <f t="shared" ref="D200:D207" si="18">E200/10*12</f>
        <v>0</v>
      </c>
      <c r="E200" s="125"/>
      <c r="F200" s="26"/>
    </row>
    <row r="201" spans="1:6" ht="13.65" customHeight="1" x14ac:dyDescent="0.25">
      <c r="A201" s="5" t="s">
        <v>89</v>
      </c>
      <c r="B201" s="42">
        <v>0</v>
      </c>
      <c r="C201" s="104">
        <v>0</v>
      </c>
      <c r="D201" s="124">
        <f t="shared" si="18"/>
        <v>0</v>
      </c>
      <c r="E201" s="125"/>
      <c r="F201" s="26"/>
    </row>
    <row r="202" spans="1:6" ht="13.65" customHeight="1" x14ac:dyDescent="0.25">
      <c r="A202" s="5" t="s">
        <v>101</v>
      </c>
      <c r="B202" s="42">
        <v>0</v>
      </c>
      <c r="C202" s="104">
        <v>0</v>
      </c>
      <c r="D202" s="124">
        <f t="shared" si="18"/>
        <v>0</v>
      </c>
      <c r="E202" s="125"/>
      <c r="F202" s="26"/>
    </row>
    <row r="203" spans="1:6" ht="13.65" customHeight="1" x14ac:dyDescent="0.25">
      <c r="A203" s="5" t="s">
        <v>66</v>
      </c>
      <c r="B203" s="42">
        <v>0</v>
      </c>
      <c r="C203" s="104">
        <v>1000</v>
      </c>
      <c r="D203" s="124">
        <f t="shared" si="18"/>
        <v>0</v>
      </c>
      <c r="E203" s="125"/>
      <c r="F203" s="26"/>
    </row>
    <row r="204" spans="1:6" ht="13.65" customHeight="1" x14ac:dyDescent="0.25">
      <c r="A204" s="5" t="s">
        <v>84</v>
      </c>
      <c r="B204" s="42">
        <v>0</v>
      </c>
      <c r="C204" s="104">
        <v>0</v>
      </c>
      <c r="D204" s="124">
        <f t="shared" si="18"/>
        <v>0</v>
      </c>
      <c r="E204" s="125"/>
      <c r="F204" s="26"/>
    </row>
    <row r="205" spans="1:6" ht="13.65" customHeight="1" x14ac:dyDescent="0.25">
      <c r="A205" s="5" t="s">
        <v>69</v>
      </c>
      <c r="B205" s="42">
        <v>0</v>
      </c>
      <c r="C205" s="104">
        <v>0</v>
      </c>
      <c r="D205" s="124">
        <f t="shared" si="18"/>
        <v>0</v>
      </c>
      <c r="E205" s="125"/>
      <c r="F205" s="26"/>
    </row>
    <row r="206" spans="1:6" ht="13.5" customHeight="1" x14ac:dyDescent="0.25">
      <c r="A206" s="5" t="s">
        <v>85</v>
      </c>
      <c r="B206" s="42">
        <v>0</v>
      </c>
      <c r="C206" s="104">
        <v>3000</v>
      </c>
      <c r="D206" s="124">
        <f t="shared" si="18"/>
        <v>0</v>
      </c>
      <c r="E206" s="125"/>
    </row>
    <row r="207" spans="1:6" ht="13.5" customHeight="1" x14ac:dyDescent="0.25">
      <c r="A207" s="5" t="s">
        <v>94</v>
      </c>
      <c r="B207" s="42">
        <v>0</v>
      </c>
      <c r="C207" s="104">
        <v>0</v>
      </c>
      <c r="D207" s="124">
        <f t="shared" si="18"/>
        <v>0</v>
      </c>
      <c r="E207" s="125"/>
    </row>
    <row r="208" spans="1:6" ht="13.65" customHeight="1" x14ac:dyDescent="0.25">
      <c r="A208" s="4" t="s">
        <v>44</v>
      </c>
      <c r="B208" s="40">
        <f>SUM(B200:B207)</f>
        <v>0</v>
      </c>
      <c r="C208" s="94">
        <f>SUM(C200:C207)</f>
        <v>4000</v>
      </c>
      <c r="D208" s="120">
        <f>SUM(D199:D207)</f>
        <v>0</v>
      </c>
      <c r="E208" s="121">
        <f>SUM(E199:E207)</f>
        <v>0</v>
      </c>
    </row>
    <row r="209" spans="1:5" ht="13.65" customHeight="1" x14ac:dyDescent="0.25">
      <c r="A209" s="4" t="s">
        <v>45</v>
      </c>
      <c r="B209" s="40">
        <f>B196-B208</f>
        <v>0</v>
      </c>
      <c r="C209" s="94">
        <f>C196-C208</f>
        <v>-4000</v>
      </c>
      <c r="D209" s="120">
        <f>D196-D208</f>
        <v>0</v>
      </c>
      <c r="E209" s="121">
        <f>E196-E208</f>
        <v>0</v>
      </c>
    </row>
    <row r="210" spans="1:5" ht="13.65" customHeight="1" x14ac:dyDescent="0.25">
      <c r="A210" s="10"/>
      <c r="B210" s="49"/>
      <c r="C210" s="110"/>
      <c r="D210" s="122"/>
      <c r="E210" s="123"/>
    </row>
    <row r="211" spans="1:5" ht="13.65" customHeight="1" x14ac:dyDescent="0.25">
      <c r="A211" s="34" t="s">
        <v>116</v>
      </c>
      <c r="B211" s="38" t="s">
        <v>47</v>
      </c>
      <c r="C211" s="100" t="s">
        <v>47</v>
      </c>
      <c r="D211" s="114" t="s">
        <v>167</v>
      </c>
      <c r="E211" s="115" t="s">
        <v>152</v>
      </c>
    </row>
    <row r="212" spans="1:5" ht="13.65" customHeight="1" x14ac:dyDescent="0.25">
      <c r="A212" s="35"/>
      <c r="B212" s="47" t="s">
        <v>48</v>
      </c>
      <c r="C212" s="101" t="s">
        <v>48</v>
      </c>
      <c r="D212" s="116" t="s">
        <v>148</v>
      </c>
      <c r="E212" s="117" t="s">
        <v>147</v>
      </c>
    </row>
    <row r="213" spans="1:5" ht="13.65" customHeight="1" x14ac:dyDescent="0.25">
      <c r="A213" s="5" t="s">
        <v>49</v>
      </c>
      <c r="B213" s="42"/>
      <c r="C213" s="104"/>
      <c r="D213" s="124"/>
      <c r="E213" s="125"/>
    </row>
    <row r="214" spans="1:5" ht="13.65" customHeight="1" x14ac:dyDescent="0.25">
      <c r="A214" s="5" t="s">
        <v>117</v>
      </c>
      <c r="B214" s="42"/>
      <c r="C214" s="104"/>
      <c r="D214" s="124">
        <v>0</v>
      </c>
      <c r="E214" s="125">
        <v>0</v>
      </c>
    </row>
    <row r="215" spans="1:5" ht="13.65" customHeight="1" x14ac:dyDescent="0.25">
      <c r="A215" s="4" t="s">
        <v>43</v>
      </c>
      <c r="B215" s="44">
        <v>0</v>
      </c>
      <c r="C215" s="106">
        <v>0</v>
      </c>
      <c r="D215" s="128">
        <f>SUM(D214)</f>
        <v>0</v>
      </c>
      <c r="E215" s="129">
        <f>SUM(E214)</f>
        <v>0</v>
      </c>
    </row>
    <row r="216" spans="1:5" ht="13.65" customHeight="1" x14ac:dyDescent="0.25">
      <c r="A216" s="1"/>
      <c r="B216" s="45"/>
      <c r="C216" s="107"/>
      <c r="D216" s="124"/>
      <c r="E216" s="125"/>
    </row>
    <row r="217" spans="1:5" ht="13.65" customHeight="1" x14ac:dyDescent="0.25">
      <c r="A217" s="5" t="s">
        <v>52</v>
      </c>
      <c r="B217" s="45"/>
      <c r="C217" s="107"/>
      <c r="D217" s="124"/>
      <c r="E217" s="125"/>
    </row>
    <row r="218" spans="1:5" ht="13.65" customHeight="1" x14ac:dyDescent="0.25">
      <c r="A218" s="5" t="s">
        <v>136</v>
      </c>
      <c r="B218" s="45">
        <v>0</v>
      </c>
      <c r="C218" s="107"/>
      <c r="D218" s="124">
        <f t="shared" ref="D218:D233" si="19">E218/10*12</f>
        <v>234.84</v>
      </c>
      <c r="E218" s="125">
        <v>195.7</v>
      </c>
    </row>
    <row r="219" spans="1:5" ht="13.65" customHeight="1" x14ac:dyDescent="0.25">
      <c r="A219" s="5" t="s">
        <v>118</v>
      </c>
      <c r="B219" s="42">
        <v>0</v>
      </c>
      <c r="C219" s="104">
        <v>567</v>
      </c>
      <c r="D219" s="124">
        <f t="shared" si="19"/>
        <v>0</v>
      </c>
      <c r="E219" s="125"/>
    </row>
    <row r="220" spans="1:5" ht="13.65" customHeight="1" x14ac:dyDescent="0.25">
      <c r="A220" s="5" t="s">
        <v>66</v>
      </c>
      <c r="B220" s="42">
        <v>0</v>
      </c>
      <c r="C220" s="104">
        <v>0</v>
      </c>
      <c r="D220" s="124">
        <f t="shared" si="19"/>
        <v>0</v>
      </c>
      <c r="E220" s="125"/>
    </row>
    <row r="221" spans="1:5" ht="13.65" customHeight="1" x14ac:dyDescent="0.25">
      <c r="A221" s="5" t="s">
        <v>119</v>
      </c>
      <c r="B221" s="42">
        <v>0</v>
      </c>
      <c r="C221" s="104">
        <v>0</v>
      </c>
      <c r="D221" s="124">
        <f t="shared" si="19"/>
        <v>0</v>
      </c>
      <c r="E221" s="125"/>
    </row>
    <row r="222" spans="1:5" ht="13.65" customHeight="1" x14ac:dyDescent="0.25">
      <c r="A222" s="5" t="s">
        <v>84</v>
      </c>
      <c r="B222" s="42">
        <v>0</v>
      </c>
      <c r="C222" s="104">
        <v>15000</v>
      </c>
      <c r="D222" s="124">
        <f t="shared" si="19"/>
        <v>0</v>
      </c>
      <c r="E222" s="125"/>
    </row>
    <row r="223" spans="1:5" ht="13.65" customHeight="1" x14ac:dyDescent="0.25">
      <c r="A223" s="5" t="s">
        <v>69</v>
      </c>
      <c r="B223" s="42">
        <v>0</v>
      </c>
      <c r="C223" s="104">
        <v>186.3</v>
      </c>
      <c r="D223" s="124">
        <f t="shared" si="19"/>
        <v>0</v>
      </c>
      <c r="E223" s="125"/>
    </row>
    <row r="224" spans="1:5" ht="13.65" customHeight="1" x14ac:dyDescent="0.25">
      <c r="A224" s="5" t="s">
        <v>72</v>
      </c>
      <c r="B224" s="42">
        <v>0</v>
      </c>
      <c r="C224" s="104">
        <v>6838.6032000000014</v>
      </c>
      <c r="D224" s="124">
        <f t="shared" si="19"/>
        <v>0</v>
      </c>
      <c r="E224" s="125"/>
    </row>
    <row r="225" spans="1:5" ht="13.65" customHeight="1" x14ac:dyDescent="0.25">
      <c r="A225" s="5" t="s">
        <v>73</v>
      </c>
      <c r="B225" s="42">
        <v>0</v>
      </c>
      <c r="C225" s="104">
        <v>2714.2128000000002</v>
      </c>
      <c r="D225" s="124">
        <f t="shared" si="19"/>
        <v>0</v>
      </c>
      <c r="E225" s="125"/>
    </row>
    <row r="226" spans="1:5" ht="13.65" customHeight="1" x14ac:dyDescent="0.25">
      <c r="A226" s="5" t="s">
        <v>74</v>
      </c>
      <c r="B226" s="42">
        <v>0</v>
      </c>
      <c r="C226" s="104"/>
      <c r="D226" s="124">
        <f t="shared" si="19"/>
        <v>0</v>
      </c>
      <c r="E226" s="125"/>
    </row>
    <row r="227" spans="1:5" ht="13.65" customHeight="1" x14ac:dyDescent="0.25">
      <c r="A227" s="5" t="s">
        <v>75</v>
      </c>
      <c r="B227" s="42">
        <v>0</v>
      </c>
      <c r="C227" s="104">
        <v>120650.21280000001</v>
      </c>
      <c r="D227" s="124">
        <f t="shared" si="19"/>
        <v>0</v>
      </c>
      <c r="E227" s="125"/>
    </row>
    <row r="228" spans="1:5" ht="13.65" customHeight="1" x14ac:dyDescent="0.25">
      <c r="A228" s="5" t="s">
        <v>76</v>
      </c>
      <c r="B228" s="42">
        <v>0</v>
      </c>
      <c r="C228" s="104">
        <v>2156.5440000000003</v>
      </c>
      <c r="D228" s="124">
        <f t="shared" si="19"/>
        <v>0</v>
      </c>
      <c r="E228" s="125"/>
    </row>
    <row r="229" spans="1:5" ht="13.65" customHeight="1" x14ac:dyDescent="0.25">
      <c r="A229" s="5" t="s">
        <v>77</v>
      </c>
      <c r="B229" s="42">
        <v>0</v>
      </c>
      <c r="C229" s="104">
        <v>2720.9520000000002</v>
      </c>
      <c r="D229" s="124">
        <f t="shared" si="19"/>
        <v>0</v>
      </c>
      <c r="E229" s="125"/>
    </row>
    <row r="230" spans="1:5" ht="13.65" customHeight="1" x14ac:dyDescent="0.25">
      <c r="A230" s="5" t="s">
        <v>78</v>
      </c>
      <c r="B230" s="42">
        <v>0</v>
      </c>
      <c r="C230" s="104">
        <v>4412.4912000000004</v>
      </c>
      <c r="D230" s="124">
        <f t="shared" si="19"/>
        <v>0</v>
      </c>
      <c r="E230" s="125"/>
    </row>
    <row r="231" spans="1:5" ht="13.65" customHeight="1" x14ac:dyDescent="0.25">
      <c r="A231" s="5" t="s">
        <v>108</v>
      </c>
      <c r="B231" s="42">
        <v>0</v>
      </c>
      <c r="C231" s="104">
        <v>362.88</v>
      </c>
      <c r="D231" s="124">
        <f t="shared" si="19"/>
        <v>0</v>
      </c>
      <c r="E231" s="125"/>
    </row>
    <row r="232" spans="1:5" ht="13.5" customHeight="1" x14ac:dyDescent="0.25">
      <c r="A232" s="5" t="s">
        <v>85</v>
      </c>
      <c r="B232" s="42">
        <v>0</v>
      </c>
      <c r="C232" s="104">
        <v>0</v>
      </c>
      <c r="D232" s="124">
        <f t="shared" si="19"/>
        <v>0</v>
      </c>
      <c r="E232" s="125"/>
    </row>
    <row r="233" spans="1:5" ht="13.5" customHeight="1" x14ac:dyDescent="0.25">
      <c r="A233" s="5" t="s">
        <v>94</v>
      </c>
      <c r="B233" s="42">
        <v>0</v>
      </c>
      <c r="C233" s="104">
        <v>0</v>
      </c>
      <c r="D233" s="124">
        <f t="shared" si="19"/>
        <v>0</v>
      </c>
      <c r="E233" s="125"/>
    </row>
    <row r="234" spans="1:5" ht="13.65" customHeight="1" x14ac:dyDescent="0.25">
      <c r="A234" s="4" t="s">
        <v>44</v>
      </c>
      <c r="B234" s="40">
        <f>SUM(B219:B233)</f>
        <v>0</v>
      </c>
      <c r="C234" s="94">
        <f>SUM(C219:C233)</f>
        <v>155609.196</v>
      </c>
      <c r="D234" s="120">
        <f>SUM(D218:D233)</f>
        <v>234.84</v>
      </c>
      <c r="E234" s="121">
        <f>SUM(E218:E233)</f>
        <v>195.7</v>
      </c>
    </row>
    <row r="235" spans="1:5" ht="13.65" customHeight="1" x14ac:dyDescent="0.25">
      <c r="A235" s="4" t="s">
        <v>45</v>
      </c>
      <c r="B235" s="40">
        <f>B215-B234</f>
        <v>0</v>
      </c>
      <c r="C235" s="94">
        <f>C215-C234</f>
        <v>-155609.196</v>
      </c>
      <c r="D235" s="120">
        <f>D215-D234</f>
        <v>-234.84</v>
      </c>
      <c r="E235" s="121">
        <f>E215-E234</f>
        <v>-195.7</v>
      </c>
    </row>
    <row r="236" spans="1:5" ht="13.65" customHeight="1" x14ac:dyDescent="0.25">
      <c r="A236" s="10"/>
      <c r="B236" s="49"/>
      <c r="C236" s="110"/>
      <c r="D236" s="122"/>
      <c r="E236" s="123"/>
    </row>
    <row r="237" spans="1:5" ht="13.65" customHeight="1" x14ac:dyDescent="0.25">
      <c r="A237" s="34" t="s">
        <v>30</v>
      </c>
      <c r="B237" s="38" t="s">
        <v>47</v>
      </c>
      <c r="C237" s="100" t="s">
        <v>47</v>
      </c>
      <c r="D237" s="114" t="s">
        <v>167</v>
      </c>
      <c r="E237" s="115" t="s">
        <v>152</v>
      </c>
    </row>
    <row r="238" spans="1:5" ht="13.65" customHeight="1" x14ac:dyDescent="0.25">
      <c r="A238" s="35"/>
      <c r="B238" s="47" t="s">
        <v>48</v>
      </c>
      <c r="C238" s="101" t="s">
        <v>48</v>
      </c>
      <c r="D238" s="116" t="s">
        <v>148</v>
      </c>
      <c r="E238" s="117" t="s">
        <v>147</v>
      </c>
    </row>
    <row r="239" spans="1:5" ht="13.65" customHeight="1" x14ac:dyDescent="0.25">
      <c r="A239" s="5" t="s">
        <v>49</v>
      </c>
      <c r="B239" s="41"/>
      <c r="C239" s="103"/>
      <c r="D239" s="122"/>
      <c r="E239" s="123"/>
    </row>
    <row r="240" spans="1:5" ht="13.65" customHeight="1" x14ac:dyDescent="0.25">
      <c r="A240" s="5" t="s">
        <v>8</v>
      </c>
      <c r="B240" s="42">
        <f>27300*96%</f>
        <v>26208</v>
      </c>
      <c r="C240" s="104">
        <v>27300</v>
      </c>
      <c r="D240" s="124">
        <f t="shared" ref="D240:D242" si="20">E240/10*12</f>
        <v>0</v>
      </c>
      <c r="E240" s="125"/>
    </row>
    <row r="241" spans="1:7" ht="13.65" customHeight="1" x14ac:dyDescent="0.25">
      <c r="A241" s="5" t="s">
        <v>21</v>
      </c>
      <c r="B241" s="42"/>
      <c r="C241" s="104"/>
      <c r="D241" s="124">
        <f t="shared" si="20"/>
        <v>0</v>
      </c>
      <c r="E241" s="125"/>
    </row>
    <row r="242" spans="1:7" ht="13.65" customHeight="1" x14ac:dyDescent="0.25">
      <c r="A242" s="5" t="s">
        <v>12</v>
      </c>
      <c r="B242" s="43">
        <v>100</v>
      </c>
      <c r="C242" s="105">
        <v>3000</v>
      </c>
      <c r="D242" s="126">
        <f t="shared" si="20"/>
        <v>59.279999999999994</v>
      </c>
      <c r="E242" s="127">
        <v>49.4</v>
      </c>
    </row>
    <row r="243" spans="1:7" ht="13.65" customHeight="1" x14ac:dyDescent="0.25">
      <c r="A243" s="4" t="s">
        <v>43</v>
      </c>
      <c r="B243" s="44">
        <f>SUM(B240:B242)</f>
        <v>26308</v>
      </c>
      <c r="C243" s="106">
        <f>SUM(C240:C242)</f>
        <v>30300</v>
      </c>
      <c r="D243" s="128">
        <f>SUM(D240:D242)</f>
        <v>59.279999999999994</v>
      </c>
      <c r="E243" s="129">
        <f>SUM(E240:E242)</f>
        <v>49.4</v>
      </c>
      <c r="F243" s="26"/>
    </row>
    <row r="244" spans="1:7" ht="13.65" customHeight="1" x14ac:dyDescent="0.25">
      <c r="A244" s="1"/>
      <c r="B244" s="45"/>
      <c r="C244" s="107"/>
      <c r="D244" s="124"/>
      <c r="E244" s="125"/>
      <c r="F244" s="26"/>
    </row>
    <row r="245" spans="1:7" ht="13.65" customHeight="1" x14ac:dyDescent="0.25">
      <c r="A245" s="5" t="s">
        <v>52</v>
      </c>
      <c r="B245" s="45"/>
      <c r="C245" s="107"/>
      <c r="D245" s="124"/>
      <c r="E245" s="125"/>
      <c r="F245" s="26"/>
    </row>
    <row r="246" spans="1:7" ht="13.65" customHeight="1" x14ac:dyDescent="0.25">
      <c r="A246" s="5" t="s">
        <v>57</v>
      </c>
      <c r="B246" s="45"/>
      <c r="C246" s="107"/>
      <c r="D246" s="124">
        <f t="shared" ref="D246:D255" si="21">E246/10*12</f>
        <v>1.2000000000000002</v>
      </c>
      <c r="E246" s="125">
        <v>1</v>
      </c>
      <c r="F246" s="26"/>
    </row>
    <row r="247" spans="1:7" ht="13.65" customHeight="1" x14ac:dyDescent="0.25">
      <c r="A247" s="5" t="s">
        <v>66</v>
      </c>
      <c r="B247" s="42">
        <v>0</v>
      </c>
      <c r="C247" s="104">
        <v>0</v>
      </c>
      <c r="D247" s="124">
        <f t="shared" si="21"/>
        <v>265.72799999999995</v>
      </c>
      <c r="E247" s="125">
        <v>221.44</v>
      </c>
      <c r="F247" s="26"/>
    </row>
    <row r="248" spans="1:7" ht="13.65" customHeight="1" x14ac:dyDescent="0.25">
      <c r="A248" s="5" t="s">
        <v>84</v>
      </c>
      <c r="B248" s="42">
        <v>3000</v>
      </c>
      <c r="C248" s="104">
        <v>9000</v>
      </c>
      <c r="D248" s="124">
        <f t="shared" si="21"/>
        <v>1074.7439999999999</v>
      </c>
      <c r="E248" s="125">
        <v>895.62</v>
      </c>
      <c r="F248" s="26"/>
    </row>
    <row r="249" spans="1:7" ht="13.65" customHeight="1" x14ac:dyDescent="0.25">
      <c r="A249" s="5" t="s">
        <v>69</v>
      </c>
      <c r="B249" s="42">
        <v>0</v>
      </c>
      <c r="C249" s="104">
        <v>0</v>
      </c>
      <c r="D249" s="124">
        <f t="shared" si="21"/>
        <v>0</v>
      </c>
      <c r="E249" s="125"/>
      <c r="F249" s="26"/>
      <c r="G249" s="15"/>
    </row>
    <row r="250" spans="1:7" ht="13.65" customHeight="1" x14ac:dyDescent="0.25">
      <c r="A250" s="5" t="s">
        <v>72</v>
      </c>
      <c r="B250" s="42">
        <f>D250*103.4%</f>
        <v>1552.8984239999997</v>
      </c>
      <c r="C250" s="104">
        <v>926.6400000000001</v>
      </c>
      <c r="D250" s="124">
        <f t="shared" si="21"/>
        <v>1501.8359999999998</v>
      </c>
      <c r="E250" s="125">
        <v>1251.53</v>
      </c>
      <c r="F250" s="26"/>
    </row>
    <row r="251" spans="1:7" ht="13.65" customHeight="1" x14ac:dyDescent="0.25">
      <c r="A251" s="5" t="s">
        <v>73</v>
      </c>
      <c r="B251" s="42">
        <f t="shared" ref="B251:B254" si="22">D251*103.4%</f>
        <v>768.50188800000001</v>
      </c>
      <c r="C251" s="104">
        <v>532.39679999999998</v>
      </c>
      <c r="D251" s="124">
        <f t="shared" si="21"/>
        <v>743.23199999999997</v>
      </c>
      <c r="E251" s="125">
        <v>619.36</v>
      </c>
      <c r="F251" s="26"/>
    </row>
    <row r="252" spans="1:7" ht="13.65" customHeight="1" x14ac:dyDescent="0.25">
      <c r="A252" s="5" t="s">
        <v>74</v>
      </c>
      <c r="B252" s="42">
        <f t="shared" si="22"/>
        <v>319.50600000000003</v>
      </c>
      <c r="C252" s="104"/>
      <c r="D252" s="124">
        <f t="shared" si="21"/>
        <v>309</v>
      </c>
      <c r="E252" s="125">
        <v>257.5</v>
      </c>
      <c r="F252" s="26"/>
    </row>
    <row r="253" spans="1:7" ht="13.65" customHeight="1" x14ac:dyDescent="0.25">
      <c r="A253" s="5" t="s">
        <v>75</v>
      </c>
      <c r="B253" s="42">
        <f t="shared" si="22"/>
        <v>33113.626656</v>
      </c>
      <c r="C253" s="104">
        <v>17680</v>
      </c>
      <c r="D253" s="124">
        <f t="shared" si="21"/>
        <v>32024.784</v>
      </c>
      <c r="E253" s="125">
        <v>26687.32</v>
      </c>
    </row>
    <row r="254" spans="1:7" ht="13.5" customHeight="1" x14ac:dyDescent="0.25">
      <c r="A254" s="5" t="s">
        <v>76</v>
      </c>
      <c r="B254" s="42">
        <f t="shared" si="22"/>
        <v>0</v>
      </c>
      <c r="C254" s="104">
        <v>1347.8400000000001</v>
      </c>
      <c r="D254" s="124">
        <f t="shared" si="21"/>
        <v>0</v>
      </c>
      <c r="E254" s="125"/>
    </row>
    <row r="255" spans="1:7" ht="13.5" customHeight="1" x14ac:dyDescent="0.25">
      <c r="A255" s="30" t="s">
        <v>79</v>
      </c>
      <c r="B255" s="42">
        <v>0</v>
      </c>
      <c r="C255" s="104">
        <v>300</v>
      </c>
      <c r="D255" s="124">
        <f t="shared" si="21"/>
        <v>0</v>
      </c>
      <c r="E255" s="125"/>
    </row>
    <row r="256" spans="1:7" ht="13.65" customHeight="1" x14ac:dyDescent="0.25">
      <c r="A256" s="4" t="s">
        <v>44</v>
      </c>
      <c r="B256" s="40">
        <f>SUM(B247:B255)</f>
        <v>38754.532968</v>
      </c>
      <c r="C256" s="94">
        <f>SUM(C247:C255)</f>
        <v>29786.876800000002</v>
      </c>
      <c r="D256" s="120">
        <f>SUM(D247:D255)</f>
        <v>35919.324000000001</v>
      </c>
      <c r="E256" s="121">
        <f>SUM(E247:E255)</f>
        <v>29932.77</v>
      </c>
    </row>
    <row r="257" spans="1:5" ht="13.65" customHeight="1" x14ac:dyDescent="0.25">
      <c r="A257" s="4" t="s">
        <v>45</v>
      </c>
      <c r="B257" s="40">
        <f>B243-B256</f>
        <v>-12446.532968</v>
      </c>
      <c r="C257" s="94">
        <f>C243-C256</f>
        <v>513.12319999999818</v>
      </c>
      <c r="D257" s="120">
        <f>D243-D256</f>
        <v>-35860.044000000002</v>
      </c>
      <c r="E257" s="121">
        <f>E243-E256</f>
        <v>-29883.37</v>
      </c>
    </row>
    <row r="258" spans="1:5" ht="13.65" customHeight="1" x14ac:dyDescent="0.25">
      <c r="A258" s="2"/>
      <c r="B258" s="41"/>
      <c r="C258" s="103"/>
      <c r="D258" s="122"/>
      <c r="E258" s="123"/>
    </row>
    <row r="259" spans="1:5" ht="13.65" customHeight="1" x14ac:dyDescent="0.25">
      <c r="A259" s="34" t="s">
        <v>120</v>
      </c>
      <c r="B259" s="38" t="s">
        <v>47</v>
      </c>
      <c r="C259" s="100" t="s">
        <v>47</v>
      </c>
      <c r="D259" s="114"/>
      <c r="E259" s="115"/>
    </row>
    <row r="260" spans="1:5" ht="13.65" customHeight="1" x14ac:dyDescent="0.25">
      <c r="A260" s="35"/>
      <c r="B260" s="47" t="s">
        <v>48</v>
      </c>
      <c r="C260" s="101" t="s">
        <v>48</v>
      </c>
      <c r="D260" s="116"/>
      <c r="E260" s="117"/>
    </row>
    <row r="261" spans="1:5" ht="13.65" customHeight="1" x14ac:dyDescent="0.25">
      <c r="A261" s="5" t="s">
        <v>49</v>
      </c>
      <c r="B261" s="41"/>
      <c r="C261" s="103"/>
      <c r="D261" s="122"/>
      <c r="E261" s="123"/>
    </row>
    <row r="262" spans="1:5" ht="13.65" customHeight="1" x14ac:dyDescent="0.25">
      <c r="A262" s="5" t="s">
        <v>117</v>
      </c>
      <c r="B262" s="43">
        <v>0</v>
      </c>
      <c r="C262" s="105">
        <v>0</v>
      </c>
      <c r="D262" s="126">
        <f t="shared" ref="D262" si="23">E262/10*12</f>
        <v>0</v>
      </c>
      <c r="E262" s="127"/>
    </row>
    <row r="263" spans="1:5" ht="13.65" customHeight="1" x14ac:dyDescent="0.25">
      <c r="A263" s="4" t="s">
        <v>43</v>
      </c>
      <c r="B263" s="44">
        <f>B262</f>
        <v>0</v>
      </c>
      <c r="C263" s="106">
        <f>C262</f>
        <v>0</v>
      </c>
      <c r="D263" s="113">
        <f>D262</f>
        <v>0</v>
      </c>
      <c r="E263" s="129"/>
    </row>
    <row r="264" spans="1:5" ht="13.65" customHeight="1" x14ac:dyDescent="0.25">
      <c r="A264" s="1"/>
      <c r="B264" s="45"/>
      <c r="C264" s="107"/>
      <c r="D264" s="124"/>
      <c r="E264" s="125"/>
    </row>
    <row r="265" spans="1:5" ht="13.65" customHeight="1" x14ac:dyDescent="0.25">
      <c r="A265" s="5" t="s">
        <v>52</v>
      </c>
      <c r="B265" s="45"/>
      <c r="C265" s="107"/>
      <c r="D265" s="124"/>
      <c r="E265" s="125"/>
    </row>
    <row r="266" spans="1:5" ht="13.65" customHeight="1" x14ac:dyDescent="0.25">
      <c r="A266" s="5" t="s">
        <v>57</v>
      </c>
      <c r="B266" s="42">
        <v>0</v>
      </c>
      <c r="C266" s="104">
        <v>0</v>
      </c>
      <c r="D266" s="124">
        <f t="shared" ref="D266:D270" si="24">E266/10*12</f>
        <v>0</v>
      </c>
      <c r="E266" s="125"/>
    </row>
    <row r="267" spans="1:5" ht="13.65" customHeight="1" x14ac:dyDescent="0.25">
      <c r="A267" s="5" t="s">
        <v>100</v>
      </c>
      <c r="B267" s="42">
        <v>0</v>
      </c>
      <c r="C267" s="104">
        <v>0</v>
      </c>
      <c r="D267" s="124">
        <f t="shared" si="24"/>
        <v>0</v>
      </c>
      <c r="E267" s="125"/>
    </row>
    <row r="268" spans="1:5" ht="13.65" customHeight="1" x14ac:dyDescent="0.25">
      <c r="A268" s="5" t="s">
        <v>84</v>
      </c>
      <c r="B268" s="42">
        <v>0</v>
      </c>
      <c r="C268" s="104">
        <v>0</v>
      </c>
      <c r="D268" s="124">
        <f t="shared" si="24"/>
        <v>0</v>
      </c>
      <c r="E268" s="125"/>
    </row>
    <row r="269" spans="1:5" ht="13.5" customHeight="1" x14ac:dyDescent="0.25">
      <c r="A269" s="5" t="s">
        <v>105</v>
      </c>
      <c r="B269" s="42">
        <v>0</v>
      </c>
      <c r="C269" s="104">
        <v>0</v>
      </c>
      <c r="D269" s="124">
        <f t="shared" si="24"/>
        <v>0</v>
      </c>
      <c r="E269" s="125"/>
    </row>
    <row r="270" spans="1:5" ht="13.5" customHeight="1" x14ac:dyDescent="0.25">
      <c r="A270" s="5" t="s">
        <v>69</v>
      </c>
      <c r="B270" s="42">
        <v>0</v>
      </c>
      <c r="C270" s="104">
        <v>0</v>
      </c>
      <c r="D270" s="124">
        <f t="shared" si="24"/>
        <v>0</v>
      </c>
      <c r="E270" s="125"/>
    </row>
    <row r="271" spans="1:5" ht="13.65" customHeight="1" x14ac:dyDescent="0.25">
      <c r="A271" s="4" t="s">
        <v>44</v>
      </c>
      <c r="B271" s="40">
        <f>SUM(B266:B270)</f>
        <v>0</v>
      </c>
      <c r="C271" s="94">
        <f>SUM(C266:C270)</f>
        <v>0</v>
      </c>
      <c r="D271" s="120">
        <f>SUM(D266:D270)</f>
        <v>0</v>
      </c>
      <c r="E271" s="121"/>
    </row>
    <row r="272" spans="1:5" ht="13.65" customHeight="1" x14ac:dyDescent="0.25">
      <c r="A272" s="4" t="s">
        <v>45</v>
      </c>
      <c r="B272" s="40">
        <f>B263-B271</f>
        <v>0</v>
      </c>
      <c r="C272" s="94">
        <f>C263-C271</f>
        <v>0</v>
      </c>
      <c r="D272" s="120">
        <f>D263-D271</f>
        <v>0</v>
      </c>
      <c r="E272" s="121"/>
    </row>
    <row r="273" spans="1:5" ht="13.65" customHeight="1" x14ac:dyDescent="0.25">
      <c r="A273" s="2"/>
      <c r="B273" s="41"/>
      <c r="C273" s="103"/>
      <c r="D273" s="122"/>
      <c r="E273" s="123"/>
    </row>
    <row r="274" spans="1:5" ht="13.65" customHeight="1" x14ac:dyDescent="0.25">
      <c r="A274" s="34" t="s">
        <v>121</v>
      </c>
      <c r="B274" s="38" t="s">
        <v>47</v>
      </c>
      <c r="C274" s="100" t="s">
        <v>47</v>
      </c>
      <c r="D274" s="114" t="s">
        <v>167</v>
      </c>
      <c r="E274" s="115" t="s">
        <v>152</v>
      </c>
    </row>
    <row r="275" spans="1:5" ht="13.65" customHeight="1" x14ac:dyDescent="0.25">
      <c r="A275" s="35"/>
      <c r="B275" s="47" t="s">
        <v>48</v>
      </c>
      <c r="C275" s="101" t="s">
        <v>48</v>
      </c>
      <c r="D275" s="116" t="s">
        <v>148</v>
      </c>
      <c r="E275" s="117" t="s">
        <v>147</v>
      </c>
    </row>
    <row r="276" spans="1:5" ht="13.65" customHeight="1" x14ac:dyDescent="0.25">
      <c r="A276" s="5" t="s">
        <v>49</v>
      </c>
      <c r="B276" s="41"/>
      <c r="C276" s="103"/>
      <c r="D276" s="122"/>
      <c r="E276" s="123"/>
    </row>
    <row r="277" spans="1:5" ht="13.65" customHeight="1" x14ac:dyDescent="0.25">
      <c r="A277" s="5" t="s">
        <v>8</v>
      </c>
      <c r="B277" s="42">
        <f>115359.426*96%</f>
        <v>110745.04896</v>
      </c>
      <c r="C277" s="104">
        <v>115359.42600000001</v>
      </c>
      <c r="D277" s="124">
        <f t="shared" ref="D277" si="25">E277/10*12</f>
        <v>28926</v>
      </c>
      <c r="E277" s="125">
        <v>24105</v>
      </c>
    </row>
    <row r="278" spans="1:5" ht="13.65" customHeight="1" x14ac:dyDescent="0.25">
      <c r="A278" s="5" t="s">
        <v>12</v>
      </c>
      <c r="B278" s="43">
        <v>50000</v>
      </c>
      <c r="C278" s="105"/>
      <c r="D278" s="126"/>
      <c r="E278" s="127"/>
    </row>
    <row r="279" spans="1:5" ht="13.65" customHeight="1" x14ac:dyDescent="0.25">
      <c r="A279" s="4" t="s">
        <v>43</v>
      </c>
      <c r="B279" s="44">
        <f>SUM(B277:B278)</f>
        <v>160745.04895999999</v>
      </c>
      <c r="C279" s="106">
        <f>SUM(C277:C278)</f>
        <v>115359.42600000001</v>
      </c>
      <c r="D279" s="128">
        <f>SUM(D277:D278)</f>
        <v>28926</v>
      </c>
      <c r="E279" s="129">
        <f>SUM(E277:E278)</f>
        <v>24105</v>
      </c>
    </row>
    <row r="280" spans="1:5" ht="13.65" customHeight="1" x14ac:dyDescent="0.25">
      <c r="A280" s="1"/>
      <c r="B280" s="45"/>
      <c r="C280" s="107"/>
      <c r="D280" s="124"/>
      <c r="E280" s="125"/>
    </row>
    <row r="281" spans="1:5" ht="13.65" customHeight="1" x14ac:dyDescent="0.25">
      <c r="A281" s="5" t="s">
        <v>52</v>
      </c>
      <c r="B281" s="45"/>
      <c r="C281" s="107"/>
      <c r="D281" s="124"/>
      <c r="E281" s="125"/>
    </row>
    <row r="282" spans="1:5" ht="13.65" customHeight="1" x14ac:dyDescent="0.25">
      <c r="A282" s="5" t="s">
        <v>57</v>
      </c>
      <c r="B282" s="42">
        <v>0</v>
      </c>
      <c r="C282" s="104">
        <v>0</v>
      </c>
      <c r="D282" s="124">
        <f t="shared" ref="D282:D293" si="26">E282/10*12</f>
        <v>0</v>
      </c>
      <c r="E282" s="125"/>
    </row>
    <row r="283" spans="1:5" ht="13.65" customHeight="1" x14ac:dyDescent="0.25">
      <c r="A283" s="5" t="s">
        <v>99</v>
      </c>
      <c r="B283" s="42">
        <v>0</v>
      </c>
      <c r="C283" s="104">
        <v>0</v>
      </c>
      <c r="D283" s="124">
        <f t="shared" si="26"/>
        <v>0</v>
      </c>
      <c r="E283" s="125"/>
    </row>
    <row r="284" spans="1:5" ht="13.65" customHeight="1" x14ac:dyDescent="0.25">
      <c r="A284" s="5" t="s">
        <v>66</v>
      </c>
      <c r="B284" s="42">
        <v>0</v>
      </c>
      <c r="C284" s="104">
        <v>0</v>
      </c>
      <c r="D284" s="124">
        <f t="shared" si="26"/>
        <v>0</v>
      </c>
      <c r="E284" s="125"/>
    </row>
    <row r="285" spans="1:5" ht="13.65" customHeight="1" x14ac:dyDescent="0.25">
      <c r="A285" s="5" t="s">
        <v>105</v>
      </c>
      <c r="B285" s="42">
        <v>0</v>
      </c>
      <c r="C285" s="104">
        <v>0</v>
      </c>
      <c r="D285" s="124">
        <f t="shared" si="26"/>
        <v>0</v>
      </c>
      <c r="E285" s="125"/>
    </row>
    <row r="286" spans="1:5" ht="13.65" customHeight="1" x14ac:dyDescent="0.25">
      <c r="A286" s="5" t="s">
        <v>69</v>
      </c>
      <c r="B286" s="42">
        <v>0</v>
      </c>
      <c r="C286" s="104">
        <v>0</v>
      </c>
      <c r="D286" s="124">
        <f t="shared" si="26"/>
        <v>0</v>
      </c>
      <c r="E286" s="125"/>
    </row>
    <row r="287" spans="1:5" ht="13.65" customHeight="1" x14ac:dyDescent="0.25">
      <c r="A287" s="5" t="s">
        <v>72</v>
      </c>
      <c r="B287" s="42">
        <v>0</v>
      </c>
      <c r="C287" s="104">
        <v>0</v>
      </c>
      <c r="D287" s="124">
        <f t="shared" si="26"/>
        <v>0</v>
      </c>
      <c r="E287" s="125"/>
    </row>
    <row r="288" spans="1:5" ht="13.65" customHeight="1" x14ac:dyDescent="0.25">
      <c r="A288" s="5" t="s">
        <v>73</v>
      </c>
      <c r="B288" s="42">
        <v>0</v>
      </c>
      <c r="C288" s="104">
        <v>0</v>
      </c>
      <c r="D288" s="124">
        <f t="shared" si="26"/>
        <v>0</v>
      </c>
      <c r="E288" s="125"/>
    </row>
    <row r="289" spans="1:5" ht="13.65" customHeight="1" x14ac:dyDescent="0.25">
      <c r="A289" s="5" t="s">
        <v>75</v>
      </c>
      <c r="B289" s="42">
        <v>0</v>
      </c>
      <c r="C289" s="104">
        <v>0</v>
      </c>
      <c r="D289" s="124">
        <f t="shared" si="26"/>
        <v>0</v>
      </c>
      <c r="E289" s="125"/>
    </row>
    <row r="290" spans="1:5" ht="13.65" customHeight="1" x14ac:dyDescent="0.25">
      <c r="A290" s="5" t="s">
        <v>77</v>
      </c>
      <c r="B290" s="42">
        <v>0</v>
      </c>
      <c r="C290" s="104">
        <v>0</v>
      </c>
      <c r="D290" s="124">
        <f t="shared" si="26"/>
        <v>0</v>
      </c>
      <c r="E290" s="125"/>
    </row>
    <row r="291" spans="1:5" ht="13.65" customHeight="1" x14ac:dyDescent="0.25">
      <c r="A291" s="5" t="s">
        <v>78</v>
      </c>
      <c r="B291" s="42">
        <v>0</v>
      </c>
      <c r="C291" s="104">
        <v>0</v>
      </c>
      <c r="D291" s="124">
        <f t="shared" si="26"/>
        <v>0</v>
      </c>
      <c r="E291" s="125"/>
    </row>
    <row r="292" spans="1:5" ht="13.5" customHeight="1" x14ac:dyDescent="0.25">
      <c r="A292" s="5" t="s">
        <v>109</v>
      </c>
      <c r="B292" s="42">
        <v>38453.142</v>
      </c>
      <c r="C292" s="104">
        <v>38453.142</v>
      </c>
      <c r="D292" s="124">
        <f t="shared" si="26"/>
        <v>0</v>
      </c>
      <c r="E292" s="125"/>
    </row>
    <row r="293" spans="1:5" ht="13.5" customHeight="1" x14ac:dyDescent="0.25">
      <c r="A293" s="5" t="s">
        <v>122</v>
      </c>
      <c r="B293" s="42"/>
      <c r="C293" s="104"/>
      <c r="D293" s="124">
        <f t="shared" si="26"/>
        <v>0</v>
      </c>
      <c r="E293" s="125"/>
    </row>
    <row r="294" spans="1:5" ht="13.65" customHeight="1" x14ac:dyDescent="0.25">
      <c r="A294" s="4" t="s">
        <v>44</v>
      </c>
      <c r="B294" s="40">
        <f>SUM(B282:B293)</f>
        <v>38453.142</v>
      </c>
      <c r="C294" s="94">
        <f>SUM(C282:C293)</f>
        <v>38453.142</v>
      </c>
      <c r="D294" s="120">
        <f>SUM(D282:D293)</f>
        <v>0</v>
      </c>
      <c r="E294" s="121">
        <f>SUM(E282:E293)</f>
        <v>0</v>
      </c>
    </row>
    <row r="295" spans="1:5" ht="13.65" customHeight="1" x14ac:dyDescent="0.25">
      <c r="A295" s="4" t="s">
        <v>45</v>
      </c>
      <c r="B295" s="40">
        <f>B279-B294</f>
        <v>122291.90695999999</v>
      </c>
      <c r="C295" s="94">
        <f>C279-C294</f>
        <v>76906.284000000014</v>
      </c>
      <c r="D295" s="120">
        <f>D279-D294</f>
        <v>28926</v>
      </c>
      <c r="E295" s="121">
        <f>E279-E294</f>
        <v>24105</v>
      </c>
    </row>
    <row r="296" spans="1:5" ht="13.65" customHeight="1" x14ac:dyDescent="0.25">
      <c r="A296" s="2"/>
      <c r="B296" s="41"/>
      <c r="C296" s="103"/>
      <c r="D296" s="122"/>
      <c r="E296" s="123"/>
    </row>
    <row r="297" spans="1:5" ht="13.65" customHeight="1" x14ac:dyDescent="0.25">
      <c r="A297" s="34" t="s">
        <v>28</v>
      </c>
      <c r="B297" s="38" t="s">
        <v>47</v>
      </c>
      <c r="C297" s="100" t="s">
        <v>47</v>
      </c>
      <c r="D297" s="114" t="s">
        <v>167</v>
      </c>
      <c r="E297" s="115" t="s">
        <v>152</v>
      </c>
    </row>
    <row r="298" spans="1:5" ht="13.65" customHeight="1" x14ac:dyDescent="0.25">
      <c r="A298" s="35"/>
      <c r="B298" s="47" t="s">
        <v>48</v>
      </c>
      <c r="C298" s="101" t="s">
        <v>48</v>
      </c>
      <c r="D298" s="116" t="s">
        <v>148</v>
      </c>
      <c r="E298" s="117" t="s">
        <v>147</v>
      </c>
    </row>
    <row r="299" spans="1:5" ht="13.65" customHeight="1" x14ac:dyDescent="0.25">
      <c r="A299" s="5" t="s">
        <v>49</v>
      </c>
      <c r="B299" s="41"/>
      <c r="C299" s="103"/>
      <c r="D299" s="122"/>
      <c r="E299" s="123"/>
    </row>
    <row r="300" spans="1:5" ht="13.65" customHeight="1" x14ac:dyDescent="0.25">
      <c r="A300" s="5" t="s">
        <v>11</v>
      </c>
      <c r="B300" s="42">
        <v>460000</v>
      </c>
      <c r="C300" s="104">
        <v>354976.5</v>
      </c>
      <c r="D300" s="124">
        <f t="shared" ref="D300:D311" si="27">E300/10*12</f>
        <v>459687.05999999994</v>
      </c>
      <c r="E300" s="125">
        <v>383072.55</v>
      </c>
    </row>
    <row r="301" spans="1:5" ht="13.65" customHeight="1" x14ac:dyDescent="0.25">
      <c r="A301" s="5" t="s">
        <v>22</v>
      </c>
      <c r="B301" s="42">
        <v>0</v>
      </c>
      <c r="C301" s="104">
        <v>10000</v>
      </c>
      <c r="D301" s="124">
        <f t="shared" si="27"/>
        <v>0</v>
      </c>
      <c r="E301" s="125"/>
    </row>
    <row r="302" spans="1:5" ht="13.65" customHeight="1" x14ac:dyDescent="0.25">
      <c r="A302" s="5" t="s">
        <v>17</v>
      </c>
      <c r="B302" s="42">
        <v>35000</v>
      </c>
      <c r="C302" s="104">
        <v>25000</v>
      </c>
      <c r="D302" s="124">
        <f t="shared" si="27"/>
        <v>34533.108</v>
      </c>
      <c r="E302" s="125">
        <v>28777.59</v>
      </c>
    </row>
    <row r="303" spans="1:5" ht="13.65" customHeight="1" x14ac:dyDescent="0.25">
      <c r="A303" s="5" t="s">
        <v>18</v>
      </c>
      <c r="B303" s="42">
        <v>7000</v>
      </c>
      <c r="C303" s="104">
        <v>15000</v>
      </c>
      <c r="D303" s="124">
        <f t="shared" si="27"/>
        <v>6330.0599999999995</v>
      </c>
      <c r="E303" s="125">
        <v>5275.05</v>
      </c>
    </row>
    <row r="304" spans="1:5" ht="13.65" customHeight="1" x14ac:dyDescent="0.25">
      <c r="A304" s="5" t="s">
        <v>26</v>
      </c>
      <c r="B304" s="42">
        <v>3500</v>
      </c>
      <c r="C304" s="104">
        <v>1500</v>
      </c>
      <c r="D304" s="124">
        <f t="shared" si="27"/>
        <v>3170.6399999999994</v>
      </c>
      <c r="E304" s="125">
        <v>2642.2</v>
      </c>
    </row>
    <row r="305" spans="1:6" ht="13.65" customHeight="1" x14ac:dyDescent="0.25">
      <c r="A305" s="5" t="s">
        <v>27</v>
      </c>
      <c r="B305" s="42">
        <v>0</v>
      </c>
      <c r="C305" s="104">
        <v>1500</v>
      </c>
      <c r="D305" s="124">
        <f t="shared" si="27"/>
        <v>0</v>
      </c>
      <c r="E305" s="125"/>
    </row>
    <row r="306" spans="1:6" ht="13.65" customHeight="1" x14ac:dyDescent="0.25">
      <c r="A306" s="5" t="s">
        <v>23</v>
      </c>
      <c r="B306" s="42">
        <v>1500</v>
      </c>
      <c r="C306" s="104">
        <v>4800</v>
      </c>
      <c r="D306" s="124">
        <f t="shared" si="27"/>
        <v>1178.1599999999999</v>
      </c>
      <c r="E306" s="125">
        <v>981.8</v>
      </c>
    </row>
    <row r="307" spans="1:6" ht="13.65" customHeight="1" x14ac:dyDescent="0.25">
      <c r="A307" s="5" t="s">
        <v>20</v>
      </c>
      <c r="B307" s="42">
        <v>15000</v>
      </c>
      <c r="C307" s="104">
        <v>15000</v>
      </c>
      <c r="D307" s="124">
        <f t="shared" si="27"/>
        <v>0</v>
      </c>
      <c r="E307" s="125"/>
    </row>
    <row r="308" spans="1:6" ht="13.65" customHeight="1" x14ac:dyDescent="0.25">
      <c r="A308" s="5" t="s">
        <v>14</v>
      </c>
      <c r="B308" s="42">
        <v>6000</v>
      </c>
      <c r="C308" s="104">
        <v>35000</v>
      </c>
      <c r="D308" s="124">
        <f t="shared" si="27"/>
        <v>5297.6279999999988</v>
      </c>
      <c r="E308" s="125">
        <v>4414.6899999999996</v>
      </c>
    </row>
    <row r="309" spans="1:6" ht="13.65" customHeight="1" x14ac:dyDescent="0.25">
      <c r="A309" s="5" t="s">
        <v>12</v>
      </c>
      <c r="B309" s="42">
        <v>2000</v>
      </c>
      <c r="C309" s="104">
        <v>150</v>
      </c>
      <c r="D309" s="124">
        <f t="shared" si="27"/>
        <v>1194.192</v>
      </c>
      <c r="E309" s="125">
        <v>995.16</v>
      </c>
    </row>
    <row r="310" spans="1:6" ht="13.65" customHeight="1" x14ac:dyDescent="0.25">
      <c r="A310" s="5" t="s">
        <v>16</v>
      </c>
      <c r="B310" s="42">
        <v>30000</v>
      </c>
      <c r="C310" s="104">
        <v>30000</v>
      </c>
      <c r="D310" s="124">
        <f t="shared" si="27"/>
        <v>29240.52</v>
      </c>
      <c r="E310" s="125">
        <v>24367.1</v>
      </c>
    </row>
    <row r="311" spans="1:6" ht="13.65" customHeight="1" x14ac:dyDescent="0.25">
      <c r="A311" s="5" t="s">
        <v>98</v>
      </c>
      <c r="B311" s="43">
        <v>0</v>
      </c>
      <c r="C311" s="105">
        <v>0</v>
      </c>
      <c r="D311" s="126">
        <f t="shared" si="27"/>
        <v>0</v>
      </c>
      <c r="E311" s="127"/>
    </row>
    <row r="312" spans="1:6" ht="13.65" customHeight="1" x14ac:dyDescent="0.25">
      <c r="A312" s="4" t="s">
        <v>43</v>
      </c>
      <c r="B312" s="44">
        <f>SUM(B300:B311)</f>
        <v>560000</v>
      </c>
      <c r="C312" s="106">
        <f>SUM(C300:C311)</f>
        <v>492926.5</v>
      </c>
      <c r="D312" s="128">
        <f>SUM(D300:D311)</f>
        <v>540631.3679999999</v>
      </c>
      <c r="E312" s="129">
        <f>SUM(E300:E311)</f>
        <v>450526.13999999996</v>
      </c>
    </row>
    <row r="313" spans="1:6" ht="13.65" customHeight="1" x14ac:dyDescent="0.25">
      <c r="A313" s="1"/>
      <c r="B313" s="45"/>
      <c r="C313" s="107"/>
      <c r="D313" s="124"/>
      <c r="E313" s="125"/>
    </row>
    <row r="314" spans="1:6" ht="13.65" customHeight="1" x14ac:dyDescent="0.25">
      <c r="A314" s="5" t="s">
        <v>52</v>
      </c>
      <c r="B314" s="45"/>
      <c r="C314" s="107"/>
      <c r="D314" s="124"/>
      <c r="E314" s="125"/>
      <c r="F314" s="15"/>
    </row>
    <row r="315" spans="1:6" ht="13.65" customHeight="1" x14ac:dyDescent="0.25">
      <c r="A315" s="5" t="s">
        <v>123</v>
      </c>
      <c r="B315" s="42">
        <v>0</v>
      </c>
      <c r="C315" s="104">
        <v>9000</v>
      </c>
      <c r="D315" s="124">
        <f t="shared" ref="D315:D340" si="28">E315/10*12</f>
        <v>0</v>
      </c>
      <c r="E315" s="125"/>
    </row>
    <row r="316" spans="1:6" ht="13.65" customHeight="1" x14ac:dyDescent="0.25">
      <c r="A316" s="5" t="s">
        <v>124</v>
      </c>
      <c r="B316" s="42">
        <f>B302*90%</f>
        <v>31500</v>
      </c>
      <c r="C316" s="104">
        <v>22500</v>
      </c>
      <c r="D316" s="124">
        <f t="shared" si="28"/>
        <v>0</v>
      </c>
      <c r="E316" s="125"/>
    </row>
    <row r="317" spans="1:6" ht="13.65" customHeight="1" x14ac:dyDescent="0.25">
      <c r="A317" s="5" t="s">
        <v>125</v>
      </c>
      <c r="B317" s="42">
        <f>B303*90%</f>
        <v>6300</v>
      </c>
      <c r="C317" s="104">
        <v>13500</v>
      </c>
      <c r="D317" s="124">
        <f t="shared" si="28"/>
        <v>0</v>
      </c>
      <c r="E317" s="125"/>
    </row>
    <row r="318" spans="1:6" ht="13.65" customHeight="1" x14ac:dyDescent="0.25">
      <c r="A318" s="5" t="s">
        <v>126</v>
      </c>
      <c r="B318" s="42">
        <f>B304*90%</f>
        <v>3150</v>
      </c>
      <c r="C318" s="104">
        <v>1350</v>
      </c>
      <c r="D318" s="124">
        <f t="shared" si="28"/>
        <v>0</v>
      </c>
      <c r="E318" s="125"/>
      <c r="F318" s="15"/>
    </row>
    <row r="319" spans="1:6" ht="13.65" customHeight="1" x14ac:dyDescent="0.25">
      <c r="A319" s="5" t="s">
        <v>127</v>
      </c>
      <c r="B319" s="42">
        <v>0</v>
      </c>
      <c r="C319" s="104">
        <v>1350</v>
      </c>
      <c r="D319" s="124">
        <f t="shared" si="28"/>
        <v>0</v>
      </c>
      <c r="E319" s="125"/>
    </row>
    <row r="320" spans="1:6" ht="13.65" customHeight="1" x14ac:dyDescent="0.25">
      <c r="A320" s="5" t="s">
        <v>128</v>
      </c>
      <c r="B320" s="42">
        <v>0</v>
      </c>
      <c r="C320" s="104">
        <v>22500</v>
      </c>
      <c r="D320" s="124">
        <f t="shared" si="28"/>
        <v>0</v>
      </c>
      <c r="E320" s="125"/>
    </row>
    <row r="321" spans="1:6" ht="13.65" customHeight="1" x14ac:dyDescent="0.25">
      <c r="A321" s="5" t="s">
        <v>57</v>
      </c>
      <c r="B321" s="42">
        <v>0</v>
      </c>
      <c r="C321" s="104">
        <v>5890.3200000000006</v>
      </c>
      <c r="D321" s="124">
        <f t="shared" si="28"/>
        <v>0</v>
      </c>
      <c r="E321" s="125"/>
      <c r="F321" s="15"/>
    </row>
    <row r="322" spans="1:6" ht="13.65" customHeight="1" x14ac:dyDescent="0.25">
      <c r="A322" s="30" t="s">
        <v>99</v>
      </c>
      <c r="B322" s="42">
        <v>0</v>
      </c>
      <c r="C322" s="104">
        <v>333.72</v>
      </c>
      <c r="D322" s="124">
        <f t="shared" si="28"/>
        <v>0</v>
      </c>
      <c r="E322" s="125"/>
    </row>
    <row r="323" spans="1:6" ht="13.65" customHeight="1" x14ac:dyDescent="0.25">
      <c r="A323" s="5" t="s">
        <v>129</v>
      </c>
      <c r="B323" s="42">
        <f>B300</f>
        <v>460000</v>
      </c>
      <c r="C323" s="104">
        <v>354976.5</v>
      </c>
      <c r="D323" s="124">
        <f t="shared" si="28"/>
        <v>426373.22399999999</v>
      </c>
      <c r="E323" s="125">
        <v>355311.02</v>
      </c>
    </row>
    <row r="324" spans="1:6" ht="13.65" customHeight="1" x14ac:dyDescent="0.25">
      <c r="A324" s="5" t="s">
        <v>101</v>
      </c>
      <c r="B324" s="42">
        <v>9000</v>
      </c>
      <c r="C324" s="104">
        <v>1216.6200000000001</v>
      </c>
      <c r="D324" s="124">
        <f t="shared" si="28"/>
        <v>8711.2440000000006</v>
      </c>
      <c r="E324" s="125">
        <v>7259.37</v>
      </c>
    </row>
    <row r="325" spans="1:6" ht="13.65" customHeight="1" x14ac:dyDescent="0.25">
      <c r="A325" s="5" t="s">
        <v>66</v>
      </c>
      <c r="B325" s="42">
        <v>0</v>
      </c>
      <c r="C325" s="104">
        <v>0</v>
      </c>
      <c r="D325" s="124">
        <f t="shared" si="28"/>
        <v>0</v>
      </c>
      <c r="E325" s="125"/>
    </row>
    <row r="326" spans="1:6" ht="13.65" customHeight="1" x14ac:dyDescent="0.25">
      <c r="A326" s="5" t="s">
        <v>84</v>
      </c>
      <c r="B326" s="42">
        <v>0</v>
      </c>
      <c r="C326" s="104">
        <v>4043.5200000000004</v>
      </c>
      <c r="D326" s="124">
        <f t="shared" si="28"/>
        <v>0</v>
      </c>
      <c r="E326" s="125"/>
      <c r="F326" s="15"/>
    </row>
    <row r="327" spans="1:6" ht="13.65" customHeight="1" x14ac:dyDescent="0.25">
      <c r="A327" s="5" t="s">
        <v>105</v>
      </c>
      <c r="B327" s="42">
        <v>0</v>
      </c>
      <c r="C327" s="104">
        <v>0</v>
      </c>
      <c r="D327" s="124">
        <f t="shared" si="28"/>
        <v>0</v>
      </c>
      <c r="E327" s="125"/>
    </row>
    <row r="328" spans="1:6" ht="13.65" customHeight="1" x14ac:dyDescent="0.25">
      <c r="A328" s="5" t="s">
        <v>130</v>
      </c>
      <c r="B328" s="42">
        <v>12000</v>
      </c>
      <c r="C328" s="104">
        <v>12000</v>
      </c>
      <c r="D328" s="124">
        <f t="shared" si="28"/>
        <v>0</v>
      </c>
      <c r="E328" s="125"/>
    </row>
    <row r="329" spans="1:6" ht="13.65" customHeight="1" x14ac:dyDescent="0.25">
      <c r="A329" s="5" t="s">
        <v>69</v>
      </c>
      <c r="B329" s="42">
        <v>0</v>
      </c>
      <c r="C329" s="104">
        <v>0</v>
      </c>
      <c r="D329" s="124">
        <f t="shared" si="28"/>
        <v>0</v>
      </c>
      <c r="E329" s="125"/>
    </row>
    <row r="330" spans="1:6" ht="13.65" customHeight="1" x14ac:dyDescent="0.25">
      <c r="A330" s="5" t="s">
        <v>72</v>
      </c>
      <c r="B330" s="42">
        <f>D330*103.4%</f>
        <v>7089.8567520000006</v>
      </c>
      <c r="C330" s="104">
        <v>7027.3008000000009</v>
      </c>
      <c r="D330" s="124">
        <f t="shared" si="28"/>
        <v>6856.7280000000001</v>
      </c>
      <c r="E330" s="125">
        <v>5713.94</v>
      </c>
    </row>
    <row r="331" spans="1:6" ht="13.65" customHeight="1" x14ac:dyDescent="0.25">
      <c r="A331" s="5" t="s">
        <v>73</v>
      </c>
      <c r="B331" s="42">
        <f t="shared" ref="B331:B336" si="29">D331*103.4%</f>
        <v>3217.0593840000006</v>
      </c>
      <c r="C331" s="104">
        <v>3098.3472000000006</v>
      </c>
      <c r="D331" s="124">
        <f t="shared" si="28"/>
        <v>3111.2760000000003</v>
      </c>
      <c r="E331" s="125">
        <v>2592.73</v>
      </c>
    </row>
    <row r="332" spans="1:6" ht="13.65" customHeight="1" x14ac:dyDescent="0.25">
      <c r="A332" s="5" t="s">
        <v>74</v>
      </c>
      <c r="B332" s="42">
        <f t="shared" si="29"/>
        <v>1969.931304</v>
      </c>
      <c r="C332" s="104"/>
      <c r="D332" s="124">
        <f t="shared" si="28"/>
        <v>1905.1559999999999</v>
      </c>
      <c r="E332" s="125">
        <v>1587.63</v>
      </c>
    </row>
    <row r="333" spans="1:6" ht="13.65" customHeight="1" x14ac:dyDescent="0.25">
      <c r="A333" s="5" t="s">
        <v>75</v>
      </c>
      <c r="B333" s="42">
        <f t="shared" si="29"/>
        <v>166227.48199199999</v>
      </c>
      <c r="C333" s="104">
        <v>149798.9376</v>
      </c>
      <c r="D333" s="124">
        <f t="shared" si="28"/>
        <v>160761.58799999999</v>
      </c>
      <c r="E333" s="125">
        <v>133967.99</v>
      </c>
    </row>
    <row r="334" spans="1:6" ht="13.65" customHeight="1" x14ac:dyDescent="0.25">
      <c r="A334" s="5" t="s">
        <v>76</v>
      </c>
      <c r="B334" s="42">
        <f t="shared" si="29"/>
        <v>0</v>
      </c>
      <c r="C334" s="104">
        <v>3105.0864000000006</v>
      </c>
      <c r="D334" s="124">
        <f t="shared" si="28"/>
        <v>0</v>
      </c>
      <c r="E334" s="125"/>
    </row>
    <row r="335" spans="1:6" ht="13.65" customHeight="1" x14ac:dyDescent="0.25">
      <c r="A335" s="5" t="s">
        <v>77</v>
      </c>
      <c r="B335" s="42">
        <f t="shared" si="29"/>
        <v>2746.0392959999999</v>
      </c>
      <c r="C335" s="104">
        <v>2085.7824000000001</v>
      </c>
      <c r="D335" s="124">
        <f t="shared" si="28"/>
        <v>2655.7439999999997</v>
      </c>
      <c r="E335" s="125">
        <v>2213.12</v>
      </c>
    </row>
    <row r="336" spans="1:6" ht="13.65" customHeight="1" x14ac:dyDescent="0.25">
      <c r="A336" s="5" t="s">
        <v>78</v>
      </c>
      <c r="B336" s="42">
        <f t="shared" si="29"/>
        <v>5481.0602880000006</v>
      </c>
      <c r="C336" s="104">
        <v>4815.1584000000003</v>
      </c>
      <c r="D336" s="124">
        <f t="shared" si="28"/>
        <v>5300.8320000000003</v>
      </c>
      <c r="E336" s="125">
        <v>4417.3599999999997</v>
      </c>
    </row>
    <row r="337" spans="1:6" ht="13.65" customHeight="1" x14ac:dyDescent="0.25">
      <c r="A337" s="5" t="s">
        <v>108</v>
      </c>
      <c r="B337" s="42">
        <v>0</v>
      </c>
      <c r="C337" s="104">
        <v>0</v>
      </c>
      <c r="D337" s="124">
        <f t="shared" si="28"/>
        <v>761.29199999999992</v>
      </c>
      <c r="E337" s="125">
        <v>634.41</v>
      </c>
    </row>
    <row r="338" spans="1:6" ht="13.65" customHeight="1" x14ac:dyDescent="0.25">
      <c r="A338" s="5" t="s">
        <v>85</v>
      </c>
      <c r="B338" s="42">
        <v>0</v>
      </c>
      <c r="C338" s="104">
        <v>1843.5600000000002</v>
      </c>
      <c r="D338" s="124">
        <f t="shared" si="28"/>
        <v>0</v>
      </c>
      <c r="E338" s="125"/>
    </row>
    <row r="339" spans="1:6" ht="13.5" customHeight="1" x14ac:dyDescent="0.25">
      <c r="A339" s="5" t="s">
        <v>79</v>
      </c>
      <c r="B339" s="42">
        <v>0</v>
      </c>
      <c r="C339" s="104">
        <v>116.64000000000001</v>
      </c>
      <c r="D339" s="124">
        <f t="shared" si="28"/>
        <v>0</v>
      </c>
      <c r="E339" s="125"/>
    </row>
    <row r="340" spans="1:6" ht="13.5" customHeight="1" x14ac:dyDescent="0.25">
      <c r="A340" s="5" t="s">
        <v>131</v>
      </c>
      <c r="B340" s="42">
        <v>200</v>
      </c>
      <c r="C340" s="104">
        <v>314.28000000000003</v>
      </c>
      <c r="D340" s="124">
        <f t="shared" si="28"/>
        <v>96.600000000000009</v>
      </c>
      <c r="E340" s="125">
        <v>80.5</v>
      </c>
    </row>
    <row r="341" spans="1:6" ht="13.65" customHeight="1" x14ac:dyDescent="0.25">
      <c r="A341" s="4" t="s">
        <v>44</v>
      </c>
      <c r="B341" s="40">
        <f>SUM(B315:B340)</f>
        <v>708881.42901600013</v>
      </c>
      <c r="C341" s="94">
        <f>SUM(C315:C340)</f>
        <v>620865.77280000015</v>
      </c>
      <c r="D341" s="120">
        <f>SUM(D315:D340)</f>
        <v>616533.68400000001</v>
      </c>
      <c r="E341" s="121">
        <f>SUM(E315:E340)</f>
        <v>513778.06999999995</v>
      </c>
    </row>
    <row r="342" spans="1:6" ht="13.65" customHeight="1" x14ac:dyDescent="0.25">
      <c r="A342" s="4" t="s">
        <v>45</v>
      </c>
      <c r="B342" s="40">
        <f>B312-B341</f>
        <v>-148881.42901600013</v>
      </c>
      <c r="C342" s="94">
        <f>C312-C341</f>
        <v>-127939.27280000015</v>
      </c>
      <c r="D342" s="120">
        <f>D312-D341</f>
        <v>-75902.316000000108</v>
      </c>
      <c r="E342" s="121">
        <f>E312-E341</f>
        <v>-63251.929999999993</v>
      </c>
    </row>
    <row r="343" spans="1:6" ht="13.65" customHeight="1" x14ac:dyDescent="0.25">
      <c r="A343" s="2"/>
      <c r="B343" s="41"/>
      <c r="C343" s="103"/>
      <c r="D343" s="122"/>
      <c r="E343" s="123"/>
    </row>
    <row r="344" spans="1:6" ht="13.65" customHeight="1" x14ac:dyDescent="0.25">
      <c r="A344" s="34" t="s">
        <v>32</v>
      </c>
      <c r="B344" s="38" t="s">
        <v>47</v>
      </c>
      <c r="C344" s="100" t="s">
        <v>47</v>
      </c>
      <c r="D344" s="114" t="s">
        <v>167</v>
      </c>
      <c r="E344" s="115" t="s">
        <v>152</v>
      </c>
    </row>
    <row r="345" spans="1:6" ht="13.65" customHeight="1" x14ac:dyDescent="0.25">
      <c r="A345" s="35"/>
      <c r="B345" s="47" t="s">
        <v>48</v>
      </c>
      <c r="C345" s="101" t="s">
        <v>48</v>
      </c>
      <c r="D345" s="116" t="s">
        <v>148</v>
      </c>
      <c r="E345" s="117" t="s">
        <v>147</v>
      </c>
    </row>
    <row r="346" spans="1:6" ht="13.65" customHeight="1" x14ac:dyDescent="0.25">
      <c r="A346" s="5" t="s">
        <v>49</v>
      </c>
      <c r="B346" s="48"/>
      <c r="C346" s="109"/>
      <c r="D346" s="118"/>
      <c r="E346" s="119"/>
    </row>
    <row r="347" spans="1:6" ht="13.65" customHeight="1" x14ac:dyDescent="0.25">
      <c r="A347" s="4" t="s">
        <v>43</v>
      </c>
      <c r="B347" s="44">
        <v>0</v>
      </c>
      <c r="C347" s="106">
        <v>0</v>
      </c>
      <c r="D347" s="128">
        <v>0</v>
      </c>
      <c r="E347" s="129">
        <v>0</v>
      </c>
      <c r="F347" s="26"/>
    </row>
    <row r="348" spans="1:6" ht="13.65" customHeight="1" x14ac:dyDescent="0.25">
      <c r="A348" s="1"/>
      <c r="B348" s="45"/>
      <c r="C348" s="107"/>
      <c r="D348" s="124"/>
      <c r="E348" s="125"/>
      <c r="F348" s="26"/>
    </row>
    <row r="349" spans="1:6" ht="13.65" customHeight="1" x14ac:dyDescent="0.25">
      <c r="A349" s="5" t="s">
        <v>52</v>
      </c>
      <c r="B349" s="45"/>
      <c r="C349" s="107"/>
      <c r="D349" s="124"/>
      <c r="E349" s="125"/>
      <c r="F349" s="26"/>
    </row>
    <row r="350" spans="1:6" ht="13.65" customHeight="1" x14ac:dyDescent="0.25">
      <c r="A350" s="5" t="s">
        <v>57</v>
      </c>
      <c r="B350" s="45"/>
      <c r="C350" s="107"/>
      <c r="D350" s="124">
        <f t="shared" ref="D350:D360" si="30">E350/10*12</f>
        <v>1.2000000000000002</v>
      </c>
      <c r="E350" s="125">
        <v>1</v>
      </c>
      <c r="F350" s="26"/>
    </row>
    <row r="351" spans="1:6" ht="13.65" customHeight="1" x14ac:dyDescent="0.25">
      <c r="A351" s="5" t="s">
        <v>66</v>
      </c>
      <c r="B351" s="42">
        <v>0</v>
      </c>
      <c r="C351" s="104">
        <v>0</v>
      </c>
      <c r="D351" s="124">
        <f t="shared" si="30"/>
        <v>0</v>
      </c>
      <c r="E351" s="125"/>
      <c r="F351" s="26"/>
    </row>
    <row r="352" spans="1:6" ht="13.65" customHeight="1" x14ac:dyDescent="0.25">
      <c r="A352" s="5" t="s">
        <v>84</v>
      </c>
      <c r="B352" s="42">
        <v>1300</v>
      </c>
      <c r="C352" s="104">
        <v>153.9</v>
      </c>
      <c r="D352" s="124">
        <f t="shared" si="30"/>
        <v>1214.4000000000001</v>
      </c>
      <c r="E352" s="125">
        <v>1012</v>
      </c>
      <c r="F352" s="26"/>
    </row>
    <row r="353" spans="1:6" ht="13.65" customHeight="1" x14ac:dyDescent="0.25">
      <c r="A353" s="5" t="s">
        <v>69</v>
      </c>
      <c r="B353" s="42">
        <v>0</v>
      </c>
      <c r="C353" s="104">
        <v>0</v>
      </c>
      <c r="D353" s="124">
        <f t="shared" si="30"/>
        <v>0</v>
      </c>
      <c r="E353" s="125"/>
      <c r="F353" s="26"/>
    </row>
    <row r="354" spans="1:6" ht="13.65" customHeight="1" x14ac:dyDescent="0.25">
      <c r="A354" s="5" t="s">
        <v>72</v>
      </c>
      <c r="B354" s="42">
        <f>D354*103.4%</f>
        <v>232.19090400000002</v>
      </c>
      <c r="C354" s="104">
        <v>166.79520000000002</v>
      </c>
      <c r="D354" s="124">
        <f t="shared" si="30"/>
        <v>224.55600000000001</v>
      </c>
      <c r="E354" s="125">
        <v>187.13</v>
      </c>
      <c r="F354" s="26"/>
    </row>
    <row r="355" spans="1:6" ht="13.65" customHeight="1" x14ac:dyDescent="0.25">
      <c r="A355" s="5" t="s">
        <v>73</v>
      </c>
      <c r="B355" s="42">
        <f t="shared" ref="B355:B358" si="31">D355*103.4%</f>
        <v>104.37609600000002</v>
      </c>
      <c r="C355" s="104">
        <v>112.88160000000001</v>
      </c>
      <c r="D355" s="124">
        <f t="shared" si="30"/>
        <v>100.94400000000002</v>
      </c>
      <c r="E355" s="125">
        <v>84.12</v>
      </c>
      <c r="F355" s="26"/>
    </row>
    <row r="356" spans="1:6" ht="13.65" customHeight="1" x14ac:dyDescent="0.25">
      <c r="A356" s="5" t="s">
        <v>74</v>
      </c>
      <c r="B356" s="42">
        <f t="shared" si="31"/>
        <v>100.07052000000002</v>
      </c>
      <c r="C356" s="104"/>
      <c r="D356" s="124">
        <f t="shared" si="30"/>
        <v>96.780000000000015</v>
      </c>
      <c r="E356" s="125">
        <v>80.650000000000006</v>
      </c>
      <c r="F356" s="26"/>
    </row>
    <row r="357" spans="1:6" ht="13.65" customHeight="1" x14ac:dyDescent="0.25">
      <c r="A357" s="5" t="s">
        <v>75</v>
      </c>
      <c r="B357" s="42">
        <f t="shared" si="31"/>
        <v>4502.2303920000004</v>
      </c>
      <c r="C357" s="104">
        <v>4472</v>
      </c>
      <c r="D357" s="124">
        <f t="shared" si="30"/>
        <v>4354.1880000000001</v>
      </c>
      <c r="E357" s="125">
        <v>3628.49</v>
      </c>
      <c r="F357" s="26"/>
    </row>
    <row r="358" spans="1:6" ht="13.65" customHeight="1" x14ac:dyDescent="0.25">
      <c r="A358" s="5" t="s">
        <v>76</v>
      </c>
      <c r="B358" s="42">
        <f t="shared" si="31"/>
        <v>0</v>
      </c>
      <c r="C358" s="104">
        <v>232.50240000000002</v>
      </c>
      <c r="D358" s="124">
        <f t="shared" si="30"/>
        <v>0</v>
      </c>
      <c r="E358" s="125"/>
      <c r="F358" s="26"/>
    </row>
    <row r="359" spans="1:6" ht="13.5" customHeight="1" x14ac:dyDescent="0.25">
      <c r="A359" s="5" t="s">
        <v>96</v>
      </c>
      <c r="B359" s="42">
        <v>0</v>
      </c>
      <c r="C359" s="104">
        <v>194.4</v>
      </c>
      <c r="D359" s="124">
        <f t="shared" si="30"/>
        <v>0</v>
      </c>
      <c r="E359" s="125"/>
    </row>
    <row r="360" spans="1:6" ht="13.5" customHeight="1" x14ac:dyDescent="0.25">
      <c r="A360" s="5" t="s">
        <v>93</v>
      </c>
      <c r="B360" s="42">
        <v>0</v>
      </c>
      <c r="C360" s="104">
        <v>0</v>
      </c>
      <c r="D360" s="124">
        <f t="shared" si="30"/>
        <v>0</v>
      </c>
      <c r="E360" s="125"/>
    </row>
    <row r="361" spans="1:6" ht="13.65" customHeight="1" x14ac:dyDescent="0.25">
      <c r="A361" s="4" t="s">
        <v>44</v>
      </c>
      <c r="B361" s="40">
        <f>SUM(B351:B360)</f>
        <v>6238.8679120000006</v>
      </c>
      <c r="C361" s="94">
        <f>SUM(C351:C360)</f>
        <v>5332.4791999999998</v>
      </c>
      <c r="D361" s="120">
        <f>SUM(D350:D360)</f>
        <v>5992.0680000000002</v>
      </c>
      <c r="E361" s="121">
        <f>SUM(E350:E360)</f>
        <v>4993.3899999999994</v>
      </c>
    </row>
    <row r="362" spans="1:6" ht="13.65" customHeight="1" x14ac:dyDescent="0.25">
      <c r="A362" s="4" t="s">
        <v>45</v>
      </c>
      <c r="B362" s="40">
        <f>B347-B361</f>
        <v>-6238.8679120000006</v>
      </c>
      <c r="C362" s="94">
        <f>C347-C361</f>
        <v>-5332.4791999999998</v>
      </c>
      <c r="D362" s="120">
        <f>D347-D361</f>
        <v>-5992.0680000000002</v>
      </c>
      <c r="E362" s="121">
        <f>E347-E361</f>
        <v>-4993.3899999999994</v>
      </c>
    </row>
    <row r="363" spans="1:6" ht="13.65" customHeight="1" x14ac:dyDescent="0.25">
      <c r="A363" s="2"/>
      <c r="B363" s="41"/>
      <c r="C363" s="103"/>
      <c r="D363" s="122"/>
      <c r="E363" s="123"/>
    </row>
    <row r="364" spans="1:6" ht="13.65" customHeight="1" x14ac:dyDescent="0.25">
      <c r="A364" s="34" t="s">
        <v>33</v>
      </c>
      <c r="B364" s="38" t="s">
        <v>47</v>
      </c>
      <c r="C364" s="100" t="s">
        <v>47</v>
      </c>
      <c r="D364" s="114" t="s">
        <v>167</v>
      </c>
      <c r="E364" s="115" t="s">
        <v>152</v>
      </c>
    </row>
    <row r="365" spans="1:6" ht="13.65" customHeight="1" x14ac:dyDescent="0.25">
      <c r="A365" s="35"/>
      <c r="B365" s="47" t="s">
        <v>48</v>
      </c>
      <c r="C365" s="101" t="s">
        <v>48</v>
      </c>
      <c r="D365" s="116" t="s">
        <v>148</v>
      </c>
      <c r="E365" s="117" t="s">
        <v>147</v>
      </c>
    </row>
    <row r="366" spans="1:6" ht="13.65" customHeight="1" x14ac:dyDescent="0.25">
      <c r="A366" s="5" t="s">
        <v>49</v>
      </c>
      <c r="B366" s="41"/>
      <c r="C366" s="103"/>
      <c r="D366" s="122"/>
      <c r="E366" s="123"/>
    </row>
    <row r="367" spans="1:6" ht="13.65" customHeight="1" x14ac:dyDescent="0.25">
      <c r="A367" s="5" t="s">
        <v>132</v>
      </c>
      <c r="B367" s="43">
        <v>0</v>
      </c>
      <c r="C367" s="105">
        <v>0</v>
      </c>
      <c r="D367" s="126">
        <f>E367/10*12</f>
        <v>0</v>
      </c>
      <c r="E367" s="127"/>
    </row>
    <row r="368" spans="1:6" ht="13.65" customHeight="1" x14ac:dyDescent="0.25">
      <c r="A368" s="4" t="s">
        <v>43</v>
      </c>
      <c r="B368" s="44">
        <f>B367</f>
        <v>0</v>
      </c>
      <c r="C368" s="106">
        <f>C367</f>
        <v>0</v>
      </c>
      <c r="D368" s="128">
        <f>D367</f>
        <v>0</v>
      </c>
      <c r="E368" s="129">
        <f>E367</f>
        <v>0</v>
      </c>
      <c r="F368" s="26"/>
    </row>
    <row r="369" spans="1:6" ht="13.65" customHeight="1" x14ac:dyDescent="0.25">
      <c r="A369" s="1"/>
      <c r="B369" s="45"/>
      <c r="C369" s="107"/>
      <c r="D369" s="124"/>
      <c r="E369" s="125"/>
      <c r="F369" s="26"/>
    </row>
    <row r="370" spans="1:6" ht="13.65" customHeight="1" x14ac:dyDescent="0.25">
      <c r="A370" s="5" t="s">
        <v>52</v>
      </c>
      <c r="B370" s="45"/>
      <c r="C370" s="107"/>
      <c r="D370" s="124"/>
      <c r="E370" s="125"/>
      <c r="F370" s="26"/>
    </row>
    <row r="371" spans="1:6" ht="13.65" customHeight="1" x14ac:dyDescent="0.25">
      <c r="A371" s="5" t="s">
        <v>57</v>
      </c>
      <c r="B371" s="45"/>
      <c r="C371" s="107"/>
      <c r="D371" s="124">
        <f t="shared" ref="D371:D383" si="32">E371/10*12</f>
        <v>1.2000000000000002</v>
      </c>
      <c r="E371" s="125">
        <v>1</v>
      </c>
      <c r="F371" s="26"/>
    </row>
    <row r="372" spans="1:6" ht="13.65" customHeight="1" x14ac:dyDescent="0.25">
      <c r="A372" s="5" t="s">
        <v>66</v>
      </c>
      <c r="B372" s="42">
        <v>0</v>
      </c>
      <c r="C372" s="104">
        <v>0</v>
      </c>
      <c r="D372" s="124">
        <f t="shared" si="32"/>
        <v>0</v>
      </c>
      <c r="E372" s="125"/>
      <c r="F372" s="26"/>
    </row>
    <row r="373" spans="1:6" ht="13.65" customHeight="1" x14ac:dyDescent="0.25">
      <c r="A373" s="5" t="s">
        <v>84</v>
      </c>
      <c r="B373" s="42">
        <v>400</v>
      </c>
      <c r="C373" s="104">
        <v>382.32000000000005</v>
      </c>
      <c r="D373" s="124">
        <f t="shared" si="32"/>
        <v>345.68399999999997</v>
      </c>
      <c r="E373" s="125">
        <v>288.07</v>
      </c>
      <c r="F373" s="26"/>
    </row>
    <row r="374" spans="1:6" ht="13.65" customHeight="1" x14ac:dyDescent="0.25">
      <c r="A374" s="5" t="s">
        <v>69</v>
      </c>
      <c r="B374" s="42">
        <v>0</v>
      </c>
      <c r="C374" s="104">
        <v>32.400000000000006</v>
      </c>
      <c r="D374" s="124">
        <f t="shared" si="32"/>
        <v>0</v>
      </c>
      <c r="E374" s="125"/>
      <c r="F374" s="26"/>
    </row>
    <row r="375" spans="1:6" ht="13.65" customHeight="1" x14ac:dyDescent="0.25">
      <c r="A375" s="5" t="s">
        <v>72</v>
      </c>
      <c r="B375" s="42">
        <f>D375*103.4%</f>
        <v>57.635160000000013</v>
      </c>
      <c r="C375" s="104">
        <v>102.77280000000002</v>
      </c>
      <c r="D375" s="124">
        <f t="shared" si="32"/>
        <v>55.740000000000009</v>
      </c>
      <c r="E375" s="125">
        <v>46.45</v>
      </c>
      <c r="F375" s="26"/>
    </row>
    <row r="376" spans="1:6" ht="13.65" customHeight="1" x14ac:dyDescent="0.25">
      <c r="A376" s="5" t="s">
        <v>73</v>
      </c>
      <c r="B376" s="42">
        <f t="shared" ref="B376:B379" si="33">D376*103.4%</f>
        <v>61.568495999999996</v>
      </c>
      <c r="C376" s="104">
        <v>69.076800000000006</v>
      </c>
      <c r="D376" s="124">
        <f t="shared" si="32"/>
        <v>59.543999999999997</v>
      </c>
      <c r="E376" s="125">
        <v>49.62</v>
      </c>
      <c r="F376" s="26"/>
    </row>
    <row r="377" spans="1:6" ht="13.65" customHeight="1" x14ac:dyDescent="0.25">
      <c r="A377" s="5" t="s">
        <v>74</v>
      </c>
      <c r="B377" s="42">
        <f t="shared" si="33"/>
        <v>51.964704000000012</v>
      </c>
      <c r="C377" s="104">
        <v>4472</v>
      </c>
      <c r="D377" s="124">
        <f t="shared" si="32"/>
        <v>50.256000000000007</v>
      </c>
      <c r="E377" s="125">
        <v>41.88</v>
      </c>
      <c r="F377" s="26"/>
    </row>
    <row r="378" spans="1:6" ht="13.65" customHeight="1" x14ac:dyDescent="0.25">
      <c r="A378" s="5" t="s">
        <v>75</v>
      </c>
      <c r="B378" s="42">
        <f t="shared" si="33"/>
        <v>2661.4167360000006</v>
      </c>
      <c r="C378" s="104">
        <v>121.30560000000001</v>
      </c>
      <c r="D378" s="124">
        <f t="shared" si="32"/>
        <v>2573.9040000000005</v>
      </c>
      <c r="E378" s="125">
        <v>2144.92</v>
      </c>
      <c r="F378" s="26"/>
    </row>
    <row r="379" spans="1:6" ht="13.65" customHeight="1" x14ac:dyDescent="0.25">
      <c r="A379" s="5" t="s">
        <v>76</v>
      </c>
      <c r="B379" s="42">
        <f t="shared" si="33"/>
        <v>0</v>
      </c>
      <c r="C379" s="104">
        <v>0</v>
      </c>
      <c r="D379" s="124">
        <f t="shared" si="32"/>
        <v>0</v>
      </c>
      <c r="E379" s="125"/>
      <c r="F379" s="26"/>
    </row>
    <row r="380" spans="1:6" ht="13.65" customHeight="1" x14ac:dyDescent="0.25">
      <c r="A380" s="5" t="s">
        <v>96</v>
      </c>
      <c r="B380" s="42">
        <v>0</v>
      </c>
      <c r="C380" s="104">
        <v>0</v>
      </c>
      <c r="D380" s="124">
        <f t="shared" si="32"/>
        <v>0</v>
      </c>
      <c r="E380" s="125"/>
      <c r="F380" s="26"/>
    </row>
    <row r="381" spans="1:6" ht="13.65" customHeight="1" x14ac:dyDescent="0.25">
      <c r="A381" s="5" t="s">
        <v>85</v>
      </c>
      <c r="B381" s="42">
        <v>0</v>
      </c>
      <c r="C381" s="104">
        <v>0</v>
      </c>
      <c r="D381" s="124">
        <f t="shared" si="32"/>
        <v>0</v>
      </c>
      <c r="E381" s="125"/>
      <c r="F381" s="26"/>
    </row>
    <row r="382" spans="1:6" ht="13.5" customHeight="1" x14ac:dyDescent="0.25">
      <c r="A382" s="5" t="s">
        <v>93</v>
      </c>
      <c r="B382" s="42">
        <v>0</v>
      </c>
      <c r="C382" s="104">
        <v>0</v>
      </c>
      <c r="D382" s="124">
        <f t="shared" si="32"/>
        <v>0</v>
      </c>
      <c r="E382" s="125"/>
    </row>
    <row r="383" spans="1:6" ht="13.5" customHeight="1" x14ac:dyDescent="0.25">
      <c r="A383" s="5" t="s">
        <v>94</v>
      </c>
      <c r="B383" s="42">
        <v>0</v>
      </c>
      <c r="C383" s="104">
        <v>0</v>
      </c>
      <c r="D383" s="124">
        <f t="shared" si="32"/>
        <v>0</v>
      </c>
      <c r="E383" s="125"/>
    </row>
    <row r="384" spans="1:6" ht="13.65" customHeight="1" x14ac:dyDescent="0.25">
      <c r="A384" s="4" t="s">
        <v>44</v>
      </c>
      <c r="B384" s="40">
        <f>SUM(B372:B383)</f>
        <v>3232.5850960000007</v>
      </c>
      <c r="C384" s="94">
        <f>SUM(C372:C383)</f>
        <v>5179.8751999999995</v>
      </c>
      <c r="D384" s="120">
        <f>SUM(D371:D383)</f>
        <v>3086.3280000000004</v>
      </c>
      <c r="E384" s="121">
        <f>SUM(E371:E383)</f>
        <v>2571.94</v>
      </c>
    </row>
    <row r="385" spans="1:5" ht="13.65" customHeight="1" x14ac:dyDescent="0.25">
      <c r="A385" s="4" t="s">
        <v>45</v>
      </c>
      <c r="B385" s="40">
        <f>B368-B384</f>
        <v>-3232.5850960000007</v>
      </c>
      <c r="C385" s="94">
        <f>C368-C384</f>
        <v>-5179.8751999999995</v>
      </c>
      <c r="D385" s="120">
        <f>D368-D384</f>
        <v>-3086.3280000000004</v>
      </c>
      <c r="E385" s="121">
        <f>E368-E384</f>
        <v>-2571.94</v>
      </c>
    </row>
    <row r="386" spans="1:5" ht="13.65" customHeight="1" x14ac:dyDescent="0.25">
      <c r="A386" s="2"/>
      <c r="B386" s="41"/>
      <c r="C386" s="103"/>
      <c r="D386" s="122"/>
      <c r="E386" s="123"/>
    </row>
    <row r="387" spans="1:5" ht="13.65" customHeight="1" x14ac:dyDescent="0.25">
      <c r="A387" s="34" t="s">
        <v>133</v>
      </c>
      <c r="B387" s="38" t="s">
        <v>47</v>
      </c>
      <c r="C387" s="100" t="s">
        <v>47</v>
      </c>
      <c r="D387" s="114" t="s">
        <v>167</v>
      </c>
      <c r="E387" s="115" t="s">
        <v>152</v>
      </c>
    </row>
    <row r="388" spans="1:5" ht="13.65" customHeight="1" x14ac:dyDescent="0.25">
      <c r="A388" s="35"/>
      <c r="B388" s="47" t="s">
        <v>48</v>
      </c>
      <c r="C388" s="101" t="s">
        <v>48</v>
      </c>
      <c r="D388" s="116" t="s">
        <v>148</v>
      </c>
      <c r="E388" s="117" t="s">
        <v>147</v>
      </c>
    </row>
    <row r="389" spans="1:5" ht="13.65" customHeight="1" x14ac:dyDescent="0.25">
      <c r="A389" s="5" t="s">
        <v>49</v>
      </c>
      <c r="B389" s="41"/>
      <c r="C389" s="103"/>
      <c r="D389" s="122"/>
      <c r="E389" s="123"/>
    </row>
    <row r="390" spans="1:5" ht="13.65" customHeight="1" x14ac:dyDescent="0.25">
      <c r="A390" s="5" t="s">
        <v>8</v>
      </c>
      <c r="B390" s="42">
        <f>17850.294*96%</f>
        <v>17136.28224</v>
      </c>
      <c r="C390" s="104">
        <v>17850.293999999998</v>
      </c>
      <c r="D390" s="124">
        <f t="shared" ref="D390" si="34">E390/10*12</f>
        <v>0</v>
      </c>
      <c r="E390" s="125">
        <v>0</v>
      </c>
    </row>
    <row r="391" spans="1:5" ht="13.65" customHeight="1" x14ac:dyDescent="0.25">
      <c r="A391" s="4" t="s">
        <v>43</v>
      </c>
      <c r="B391" s="44">
        <f>B390</f>
        <v>17136.28224</v>
      </c>
      <c r="C391" s="106">
        <f>C390</f>
        <v>17850.293999999998</v>
      </c>
      <c r="D391" s="128">
        <f>D390</f>
        <v>0</v>
      </c>
      <c r="E391" s="129">
        <f>E390</f>
        <v>0</v>
      </c>
    </row>
    <row r="392" spans="1:5" ht="13.65" customHeight="1" x14ac:dyDescent="0.25">
      <c r="A392" s="1"/>
      <c r="B392" s="45"/>
      <c r="C392" s="107"/>
      <c r="D392" s="124"/>
      <c r="E392" s="125"/>
    </row>
    <row r="393" spans="1:5" ht="13.65" customHeight="1" x14ac:dyDescent="0.25">
      <c r="A393" s="5" t="s">
        <v>52</v>
      </c>
      <c r="B393" s="45"/>
      <c r="C393" s="107"/>
      <c r="D393" s="124"/>
      <c r="E393" s="125"/>
    </row>
    <row r="394" spans="1:5" ht="13.65" customHeight="1" x14ac:dyDescent="0.25">
      <c r="A394" s="5" t="s">
        <v>89</v>
      </c>
      <c r="B394" s="42">
        <v>0</v>
      </c>
      <c r="C394" s="104">
        <v>0</v>
      </c>
      <c r="D394" s="124">
        <f t="shared" ref="D394:D401" si="35">E394/10*12</f>
        <v>0</v>
      </c>
      <c r="E394" s="125"/>
    </row>
    <row r="395" spans="1:5" ht="13.65" customHeight="1" x14ac:dyDescent="0.25">
      <c r="A395" s="5" t="s">
        <v>66</v>
      </c>
      <c r="B395" s="42">
        <v>0</v>
      </c>
      <c r="C395" s="104">
        <v>0</v>
      </c>
      <c r="D395" s="124">
        <f t="shared" si="35"/>
        <v>0</v>
      </c>
      <c r="E395" s="125"/>
    </row>
    <row r="396" spans="1:5" ht="13.65" customHeight="1" x14ac:dyDescent="0.25">
      <c r="A396" s="5" t="s">
        <v>69</v>
      </c>
      <c r="B396" s="42">
        <v>0</v>
      </c>
      <c r="C396" s="104">
        <v>0</v>
      </c>
      <c r="D396" s="124">
        <f t="shared" si="35"/>
        <v>0</v>
      </c>
      <c r="E396" s="125"/>
    </row>
    <row r="397" spans="1:5" ht="13.65" customHeight="1" x14ac:dyDescent="0.25">
      <c r="A397" s="5" t="s">
        <v>79</v>
      </c>
      <c r="B397" s="42">
        <v>0</v>
      </c>
      <c r="C397" s="104">
        <v>0</v>
      </c>
      <c r="D397" s="124">
        <f t="shared" si="35"/>
        <v>0</v>
      </c>
      <c r="E397" s="125"/>
    </row>
    <row r="398" spans="1:5" ht="13.65" customHeight="1" x14ac:dyDescent="0.25">
      <c r="A398" s="5" t="s">
        <v>96</v>
      </c>
      <c r="B398" s="42">
        <v>0</v>
      </c>
      <c r="C398" s="104">
        <v>0</v>
      </c>
      <c r="D398" s="124">
        <f t="shared" si="35"/>
        <v>0</v>
      </c>
      <c r="E398" s="125"/>
    </row>
    <row r="399" spans="1:5" ht="13.65" customHeight="1" x14ac:dyDescent="0.25">
      <c r="A399" s="5" t="s">
        <v>85</v>
      </c>
      <c r="B399" s="42">
        <v>0</v>
      </c>
      <c r="C399" s="104">
        <v>0</v>
      </c>
      <c r="D399" s="124">
        <f t="shared" si="35"/>
        <v>0</v>
      </c>
      <c r="E399" s="125"/>
    </row>
    <row r="400" spans="1:5" ht="13.5" customHeight="1" x14ac:dyDescent="0.25">
      <c r="A400" s="5" t="s">
        <v>93</v>
      </c>
      <c r="B400" s="42">
        <v>0</v>
      </c>
      <c r="C400" s="104">
        <v>0</v>
      </c>
      <c r="D400" s="124">
        <f t="shared" si="35"/>
        <v>0</v>
      </c>
      <c r="E400" s="125"/>
    </row>
    <row r="401" spans="1:6" ht="13.5" customHeight="1" x14ac:dyDescent="0.25">
      <c r="A401" s="5" t="s">
        <v>94</v>
      </c>
      <c r="B401" s="42">
        <v>0</v>
      </c>
      <c r="C401" s="104">
        <v>0</v>
      </c>
      <c r="D401" s="124">
        <f t="shared" si="35"/>
        <v>0</v>
      </c>
      <c r="E401" s="125"/>
    </row>
    <row r="402" spans="1:6" ht="13.65" customHeight="1" x14ac:dyDescent="0.25">
      <c r="A402" s="5" t="s">
        <v>44</v>
      </c>
      <c r="B402" s="39">
        <f>SUM(B394:B401)</f>
        <v>0</v>
      </c>
      <c r="C402" s="102">
        <f>SUM(C394:C401)</f>
        <v>0</v>
      </c>
      <c r="D402" s="118">
        <f>SUM(D394:D401)</f>
        <v>0</v>
      </c>
      <c r="E402" s="119">
        <f>SUM(E394:E401)</f>
        <v>0</v>
      </c>
    </row>
    <row r="403" spans="1:6" ht="13.65" customHeight="1" x14ac:dyDescent="0.25">
      <c r="A403" s="4" t="s">
        <v>45</v>
      </c>
      <c r="B403" s="40">
        <f>B391-B402</f>
        <v>17136.28224</v>
      </c>
      <c r="C403" s="94">
        <f>C391-C402</f>
        <v>17850.293999999998</v>
      </c>
      <c r="D403" s="120">
        <f>D391-D402</f>
        <v>0</v>
      </c>
      <c r="E403" s="121">
        <f>E391-E402</f>
        <v>0</v>
      </c>
    </row>
    <row r="404" spans="1:6" ht="13.65" customHeight="1" x14ac:dyDescent="0.25">
      <c r="A404" s="2"/>
      <c r="B404" s="41"/>
      <c r="C404" s="103"/>
      <c r="D404" s="122"/>
      <c r="E404" s="123"/>
    </row>
    <row r="405" spans="1:6" ht="13.65" customHeight="1" x14ac:dyDescent="0.25">
      <c r="A405" s="34" t="s">
        <v>31</v>
      </c>
      <c r="B405" s="38" t="s">
        <v>47</v>
      </c>
      <c r="C405" s="100" t="s">
        <v>47</v>
      </c>
      <c r="D405" s="114" t="s">
        <v>167</v>
      </c>
      <c r="E405" s="115" t="s">
        <v>152</v>
      </c>
    </row>
    <row r="406" spans="1:6" ht="13.65" customHeight="1" x14ac:dyDescent="0.25">
      <c r="A406" s="36"/>
      <c r="B406" s="47" t="s">
        <v>48</v>
      </c>
      <c r="C406" s="101" t="s">
        <v>48</v>
      </c>
      <c r="D406" s="116" t="s">
        <v>148</v>
      </c>
      <c r="E406" s="117" t="s">
        <v>147</v>
      </c>
    </row>
    <row r="407" spans="1:6" ht="13.65" customHeight="1" x14ac:dyDescent="0.25">
      <c r="A407" s="5" t="s">
        <v>49</v>
      </c>
      <c r="B407" s="48"/>
      <c r="C407" s="109"/>
      <c r="D407" s="118"/>
      <c r="E407" s="119"/>
    </row>
    <row r="408" spans="1:6" ht="13.65" customHeight="1" x14ac:dyDescent="0.25">
      <c r="A408" s="5" t="s">
        <v>43</v>
      </c>
      <c r="B408" s="49">
        <v>0</v>
      </c>
      <c r="C408" s="110">
        <v>0</v>
      </c>
      <c r="D408" s="122">
        <v>0</v>
      </c>
      <c r="E408" s="123">
        <v>0</v>
      </c>
      <c r="F408" s="26"/>
    </row>
    <row r="409" spans="1:6" ht="13.65" customHeight="1" x14ac:dyDescent="0.25">
      <c r="A409" s="1"/>
      <c r="B409" s="45"/>
      <c r="C409" s="107"/>
      <c r="D409" s="124"/>
      <c r="E409" s="125"/>
      <c r="F409" s="26"/>
    </row>
    <row r="410" spans="1:6" ht="13.65" customHeight="1" x14ac:dyDescent="0.25">
      <c r="A410" s="5" t="s">
        <v>52</v>
      </c>
      <c r="B410" s="45"/>
      <c r="C410" s="107"/>
      <c r="D410" s="124"/>
      <c r="E410" s="125"/>
      <c r="F410" s="26"/>
    </row>
    <row r="411" spans="1:6" ht="13.65" customHeight="1" x14ac:dyDescent="0.25">
      <c r="A411" s="5" t="s">
        <v>66</v>
      </c>
      <c r="B411" s="42">
        <v>0</v>
      </c>
      <c r="C411" s="104">
        <v>0</v>
      </c>
      <c r="D411" s="124">
        <f t="shared" ref="D411:D418" si="36">E411/10*12</f>
        <v>0</v>
      </c>
      <c r="E411" s="125">
        <v>0</v>
      </c>
      <c r="F411" s="26"/>
    </row>
    <row r="412" spans="1:6" ht="13.65" customHeight="1" x14ac:dyDescent="0.25">
      <c r="A412" s="5" t="s">
        <v>84</v>
      </c>
      <c r="B412" s="42">
        <v>0</v>
      </c>
      <c r="C412" s="104">
        <v>0</v>
      </c>
      <c r="D412" s="124">
        <f t="shared" si="36"/>
        <v>0</v>
      </c>
      <c r="E412" s="125">
        <v>0</v>
      </c>
      <c r="F412" s="26"/>
    </row>
    <row r="413" spans="1:6" ht="13.65" customHeight="1" x14ac:dyDescent="0.25">
      <c r="A413" s="5" t="s">
        <v>69</v>
      </c>
      <c r="B413" s="42">
        <v>0</v>
      </c>
      <c r="C413" s="104">
        <v>0</v>
      </c>
      <c r="D413" s="124">
        <f t="shared" si="36"/>
        <v>0</v>
      </c>
      <c r="E413" s="125">
        <v>0</v>
      </c>
      <c r="F413" s="26"/>
    </row>
    <row r="414" spans="1:6" ht="13.65" customHeight="1" x14ac:dyDescent="0.25">
      <c r="A414" s="5" t="s">
        <v>72</v>
      </c>
      <c r="B414" s="42">
        <v>0</v>
      </c>
      <c r="C414" s="104">
        <v>0</v>
      </c>
      <c r="D414" s="124">
        <f t="shared" si="36"/>
        <v>0</v>
      </c>
      <c r="E414" s="125">
        <v>0</v>
      </c>
      <c r="F414" s="26"/>
    </row>
    <row r="415" spans="1:6" ht="13.65" customHeight="1" x14ac:dyDescent="0.25">
      <c r="A415" s="5" t="s">
        <v>73</v>
      </c>
      <c r="B415" s="42">
        <v>0</v>
      </c>
      <c r="C415" s="104">
        <v>0</v>
      </c>
      <c r="D415" s="124">
        <f t="shared" si="36"/>
        <v>0</v>
      </c>
      <c r="E415" s="125">
        <v>0</v>
      </c>
      <c r="F415" s="26"/>
    </row>
    <row r="416" spans="1:6" ht="13.65" customHeight="1" x14ac:dyDescent="0.25">
      <c r="A416" s="5" t="s">
        <v>75</v>
      </c>
      <c r="B416" s="42">
        <v>0</v>
      </c>
      <c r="C416" s="104">
        <v>0</v>
      </c>
      <c r="D416" s="124">
        <f t="shared" si="36"/>
        <v>0</v>
      </c>
      <c r="E416" s="125">
        <v>0</v>
      </c>
      <c r="F416" s="26"/>
    </row>
    <row r="417" spans="1:5" ht="13.5" customHeight="1" x14ac:dyDescent="0.25">
      <c r="A417" s="5" t="s">
        <v>76</v>
      </c>
      <c r="B417" s="42">
        <v>0</v>
      </c>
      <c r="C417" s="104">
        <v>0</v>
      </c>
      <c r="D417" s="124">
        <f t="shared" si="36"/>
        <v>0</v>
      </c>
      <c r="E417" s="125">
        <v>0</v>
      </c>
    </row>
    <row r="418" spans="1:5" ht="13.5" customHeight="1" x14ac:dyDescent="0.25">
      <c r="A418" s="5" t="s">
        <v>94</v>
      </c>
      <c r="B418" s="42">
        <v>0</v>
      </c>
      <c r="C418" s="104">
        <v>0</v>
      </c>
      <c r="D418" s="124">
        <f t="shared" si="36"/>
        <v>0</v>
      </c>
      <c r="E418" s="125">
        <v>0</v>
      </c>
    </row>
    <row r="419" spans="1:5" ht="13.65" customHeight="1" x14ac:dyDescent="0.25">
      <c r="A419" s="4" t="s">
        <v>44</v>
      </c>
      <c r="B419" s="40">
        <f>SUM(B411:B418)</f>
        <v>0</v>
      </c>
      <c r="C419" s="94">
        <f>SUM(C411:C418)</f>
        <v>0</v>
      </c>
      <c r="D419" s="120">
        <f>SUM(D411:D418)</f>
        <v>0</v>
      </c>
      <c r="E419" s="121">
        <f>SUM(E411:E418)</f>
        <v>0</v>
      </c>
    </row>
    <row r="420" spans="1:5" ht="13.65" customHeight="1" x14ac:dyDescent="0.25">
      <c r="A420" s="4" t="s">
        <v>45</v>
      </c>
      <c r="B420" s="40">
        <f>B408-B419</f>
        <v>0</v>
      </c>
      <c r="C420" s="94">
        <f>C408-C419</f>
        <v>0</v>
      </c>
      <c r="D420" s="120">
        <f>D408-D419</f>
        <v>0</v>
      </c>
      <c r="E420" s="121">
        <f>E408-E419</f>
        <v>0</v>
      </c>
    </row>
    <row r="421" spans="1:5" ht="13.65" customHeight="1" x14ac:dyDescent="0.25">
      <c r="A421" s="2"/>
      <c r="B421" s="41"/>
      <c r="C421" s="103"/>
      <c r="D421" s="122"/>
      <c r="E421" s="123"/>
    </row>
    <row r="422" spans="1:5" ht="13.65" customHeight="1" x14ac:dyDescent="0.25">
      <c r="A422" s="2"/>
      <c r="B422" s="45"/>
      <c r="C422" s="107"/>
      <c r="D422" s="124"/>
      <c r="E422" s="125"/>
    </row>
    <row r="423" spans="1:5" ht="13.65" customHeight="1" x14ac:dyDescent="0.25">
      <c r="A423" s="34" t="s">
        <v>134</v>
      </c>
      <c r="B423" s="38" t="s">
        <v>47</v>
      </c>
      <c r="C423" s="100" t="s">
        <v>47</v>
      </c>
      <c r="D423" s="114" t="s">
        <v>167</v>
      </c>
      <c r="E423" s="115" t="s">
        <v>152</v>
      </c>
    </row>
    <row r="424" spans="1:5" ht="13.65" customHeight="1" x14ac:dyDescent="0.25">
      <c r="A424" s="35"/>
      <c r="B424" s="47" t="s">
        <v>48</v>
      </c>
      <c r="C424" s="101" t="s">
        <v>48</v>
      </c>
      <c r="D424" s="116" t="s">
        <v>148</v>
      </c>
      <c r="E424" s="117" t="s">
        <v>147</v>
      </c>
    </row>
    <row r="425" spans="1:5" ht="13.65" customHeight="1" x14ac:dyDescent="0.25">
      <c r="A425" s="5" t="s">
        <v>49</v>
      </c>
      <c r="B425" s="48"/>
      <c r="C425" s="109"/>
      <c r="D425" s="118"/>
      <c r="E425" s="119"/>
    </row>
    <row r="426" spans="1:5" ht="13.65" customHeight="1" x14ac:dyDescent="0.25">
      <c r="A426" s="4" t="s">
        <v>43</v>
      </c>
      <c r="B426" s="44">
        <v>0</v>
      </c>
      <c r="C426" s="106">
        <v>0</v>
      </c>
      <c r="D426" s="128">
        <v>0</v>
      </c>
      <c r="E426" s="129">
        <v>0</v>
      </c>
    </row>
    <row r="427" spans="1:5" ht="13.65" customHeight="1" x14ac:dyDescent="0.25">
      <c r="A427" s="1"/>
      <c r="B427" s="45"/>
      <c r="C427" s="107"/>
      <c r="D427" s="124"/>
      <c r="E427" s="125"/>
    </row>
    <row r="428" spans="1:5" ht="13.65" customHeight="1" x14ac:dyDescent="0.25">
      <c r="A428" s="5" t="s">
        <v>52</v>
      </c>
      <c r="B428" s="45"/>
      <c r="C428" s="107"/>
      <c r="D428" s="124"/>
      <c r="E428" s="125"/>
    </row>
    <row r="429" spans="1:5" ht="13.65" customHeight="1" x14ac:dyDescent="0.25">
      <c r="A429" s="5" t="s">
        <v>66</v>
      </c>
      <c r="B429" s="42">
        <v>0</v>
      </c>
      <c r="C429" s="104">
        <v>520.02</v>
      </c>
      <c r="D429" s="124">
        <f t="shared" ref="D429:D438" si="37">E429/10*12</f>
        <v>0</v>
      </c>
      <c r="E429" s="125"/>
    </row>
    <row r="430" spans="1:5" ht="13.65" customHeight="1" x14ac:dyDescent="0.25">
      <c r="A430" s="5" t="s">
        <v>84</v>
      </c>
      <c r="B430" s="42">
        <v>7000</v>
      </c>
      <c r="C430" s="104">
        <v>1969.92</v>
      </c>
      <c r="D430" s="124">
        <f t="shared" si="37"/>
        <v>6023.0399999999991</v>
      </c>
      <c r="E430" s="125">
        <v>5019.2</v>
      </c>
    </row>
    <row r="431" spans="1:5" ht="13.65" customHeight="1" x14ac:dyDescent="0.25">
      <c r="A431" s="5" t="s">
        <v>72</v>
      </c>
      <c r="B431" s="42">
        <v>169.96262400000003</v>
      </c>
      <c r="C431" s="104">
        <v>163.42560000000003</v>
      </c>
      <c r="D431" s="124">
        <f t="shared" si="37"/>
        <v>0</v>
      </c>
      <c r="E431" s="125"/>
    </row>
    <row r="432" spans="1:5" ht="13.65" customHeight="1" x14ac:dyDescent="0.25">
      <c r="A432" s="5" t="s">
        <v>73</v>
      </c>
      <c r="B432" s="42">
        <v>101.62713600000002</v>
      </c>
      <c r="C432" s="104">
        <v>97.718400000000017</v>
      </c>
      <c r="D432" s="124">
        <f t="shared" si="37"/>
        <v>0</v>
      </c>
      <c r="E432" s="125"/>
    </row>
    <row r="433" spans="1:6" ht="13.65" customHeight="1" x14ac:dyDescent="0.25">
      <c r="A433" s="5" t="s">
        <v>75</v>
      </c>
      <c r="B433" s="42">
        <v>4440.0545279999997</v>
      </c>
      <c r="C433" s="104">
        <v>4269.2831999999999</v>
      </c>
      <c r="D433" s="124">
        <f t="shared" si="37"/>
        <v>0</v>
      </c>
      <c r="E433" s="125"/>
    </row>
    <row r="434" spans="1:6" ht="13.65" customHeight="1" x14ac:dyDescent="0.25">
      <c r="A434" s="5" t="s">
        <v>76</v>
      </c>
      <c r="B434" s="42">
        <v>176.97139200000001</v>
      </c>
      <c r="C434" s="104">
        <v>170.16480000000001</v>
      </c>
      <c r="D434" s="124">
        <f t="shared" si="37"/>
        <v>0</v>
      </c>
      <c r="E434" s="125"/>
    </row>
    <row r="435" spans="1:6" ht="13.65" customHeight="1" x14ac:dyDescent="0.25">
      <c r="A435" s="5" t="s">
        <v>108</v>
      </c>
      <c r="B435" s="42">
        <v>0</v>
      </c>
      <c r="C435" s="104">
        <v>0</v>
      </c>
      <c r="D435" s="124">
        <f t="shared" si="37"/>
        <v>0</v>
      </c>
      <c r="E435" s="125"/>
    </row>
    <row r="436" spans="1:6" ht="13.65" customHeight="1" x14ac:dyDescent="0.25">
      <c r="A436" s="5" t="s">
        <v>69</v>
      </c>
      <c r="B436" s="42">
        <v>0</v>
      </c>
      <c r="C436" s="104">
        <v>0</v>
      </c>
      <c r="D436" s="124">
        <f t="shared" si="37"/>
        <v>0</v>
      </c>
      <c r="E436" s="125"/>
    </row>
    <row r="437" spans="1:6" ht="13.5" customHeight="1" x14ac:dyDescent="0.25">
      <c r="A437" s="5" t="s">
        <v>85</v>
      </c>
      <c r="B437" s="42">
        <v>64.800000000000011</v>
      </c>
      <c r="C437" s="104">
        <v>64.800000000000011</v>
      </c>
      <c r="D437" s="124">
        <f t="shared" si="37"/>
        <v>0</v>
      </c>
      <c r="E437" s="125"/>
    </row>
    <row r="438" spans="1:6" ht="13.5" customHeight="1" x14ac:dyDescent="0.25">
      <c r="A438" s="5" t="s">
        <v>94</v>
      </c>
      <c r="B438" s="42">
        <v>0</v>
      </c>
      <c r="C438" s="104">
        <v>8195.58</v>
      </c>
      <c r="D438" s="124">
        <f t="shared" si="37"/>
        <v>0</v>
      </c>
      <c r="E438" s="125"/>
    </row>
    <row r="439" spans="1:6" ht="13.65" customHeight="1" x14ac:dyDescent="0.25">
      <c r="A439" s="4" t="s">
        <v>44</v>
      </c>
      <c r="B439" s="40">
        <f>SUM(B429:B438)</f>
        <v>11953.415679999998</v>
      </c>
      <c r="C439" s="94">
        <f>SUM(C429:C438)</f>
        <v>15450.912</v>
      </c>
      <c r="D439" s="120">
        <f>SUM(D429:D438)</f>
        <v>6023.0399999999991</v>
      </c>
      <c r="E439" s="121">
        <f>SUM(E429:E438)</f>
        <v>5019.2</v>
      </c>
    </row>
    <row r="440" spans="1:6" ht="13.65" customHeight="1" x14ac:dyDescent="0.25">
      <c r="A440" s="4" t="s">
        <v>45</v>
      </c>
      <c r="B440" s="40">
        <f>B426-B439</f>
        <v>-11953.415679999998</v>
      </c>
      <c r="C440" s="94">
        <f>C426-C439</f>
        <v>-15450.912</v>
      </c>
      <c r="D440" s="120">
        <f>D426-D439</f>
        <v>-6023.0399999999991</v>
      </c>
      <c r="E440" s="121">
        <f>E426-E439</f>
        <v>-5019.2</v>
      </c>
    </row>
    <row r="441" spans="1:6" ht="13.65" customHeight="1" x14ac:dyDescent="0.25">
      <c r="A441" s="2"/>
      <c r="B441" s="41"/>
      <c r="C441" s="103"/>
      <c r="D441" s="122"/>
      <c r="E441" s="123"/>
    </row>
    <row r="442" spans="1:6" ht="13.65" customHeight="1" x14ac:dyDescent="0.25">
      <c r="A442" s="34" t="s">
        <v>29</v>
      </c>
      <c r="B442" s="38" t="s">
        <v>47</v>
      </c>
      <c r="C442" s="100" t="s">
        <v>47</v>
      </c>
      <c r="D442" s="114" t="s">
        <v>167</v>
      </c>
      <c r="E442" s="115" t="s">
        <v>152</v>
      </c>
      <c r="F442" s="26"/>
    </row>
    <row r="443" spans="1:6" ht="13.65" customHeight="1" x14ac:dyDescent="0.25">
      <c r="A443" s="35"/>
      <c r="B443" s="47" t="s">
        <v>48</v>
      </c>
      <c r="C443" s="101" t="s">
        <v>48</v>
      </c>
      <c r="D443" s="116" t="s">
        <v>148</v>
      </c>
      <c r="E443" s="117" t="s">
        <v>147</v>
      </c>
      <c r="F443" s="26"/>
    </row>
    <row r="444" spans="1:6" ht="13.65" customHeight="1" x14ac:dyDescent="0.25">
      <c r="A444" s="5" t="s">
        <v>49</v>
      </c>
      <c r="B444" s="41"/>
      <c r="C444" s="103"/>
      <c r="D444" s="122"/>
      <c r="E444" s="123"/>
      <c r="F444" s="26"/>
    </row>
    <row r="445" spans="1:6" ht="13.65" customHeight="1" x14ac:dyDescent="0.25">
      <c r="A445" s="5" t="s">
        <v>21</v>
      </c>
      <c r="B445" s="42">
        <v>500</v>
      </c>
      <c r="C445" s="104">
        <v>4000</v>
      </c>
      <c r="D445" s="124">
        <f t="shared" ref="D445:D449" si="38">E445/10*12</f>
        <v>420</v>
      </c>
      <c r="E445" s="125">
        <v>350</v>
      </c>
      <c r="F445" s="26"/>
    </row>
    <row r="446" spans="1:6" ht="13.65" customHeight="1" x14ac:dyDescent="0.25">
      <c r="A446" s="5" t="s">
        <v>24</v>
      </c>
      <c r="B446" s="42">
        <v>1500</v>
      </c>
      <c r="C446" s="104">
        <v>2500</v>
      </c>
      <c r="D446" s="124">
        <f t="shared" si="38"/>
        <v>1218.0720000000001</v>
      </c>
      <c r="E446" s="125">
        <v>1015.06</v>
      </c>
      <c r="F446" s="26"/>
    </row>
    <row r="447" spans="1:6" ht="13.65" customHeight="1" x14ac:dyDescent="0.25">
      <c r="A447" s="5" t="s">
        <v>135</v>
      </c>
      <c r="B447" s="42">
        <v>0</v>
      </c>
      <c r="C447" s="104">
        <v>0</v>
      </c>
      <c r="D447" s="124">
        <f t="shared" si="38"/>
        <v>474</v>
      </c>
      <c r="E447" s="125">
        <v>395</v>
      </c>
      <c r="F447" s="26"/>
    </row>
    <row r="448" spans="1:6" ht="13.65" customHeight="1" x14ac:dyDescent="0.25">
      <c r="A448" s="5" t="s">
        <v>12</v>
      </c>
      <c r="B448" s="42">
        <v>3000</v>
      </c>
      <c r="C448" s="104">
        <v>250</v>
      </c>
      <c r="D448" s="124">
        <f t="shared" si="38"/>
        <v>2918.7</v>
      </c>
      <c r="E448" s="125">
        <v>2432.25</v>
      </c>
      <c r="F448" s="26"/>
    </row>
    <row r="449" spans="1:7" ht="13.65" customHeight="1" x14ac:dyDescent="0.25">
      <c r="A449" s="5" t="s">
        <v>25</v>
      </c>
      <c r="B449" s="43">
        <v>0</v>
      </c>
      <c r="C449" s="105">
        <v>2000</v>
      </c>
      <c r="D449" s="126">
        <f t="shared" si="38"/>
        <v>0</v>
      </c>
      <c r="E449" s="127"/>
      <c r="F449" s="26"/>
    </row>
    <row r="450" spans="1:7" ht="13.65" customHeight="1" x14ac:dyDescent="0.25">
      <c r="A450" s="4" t="s">
        <v>43</v>
      </c>
      <c r="B450" s="44">
        <f>SUM(B445:B449)</f>
        <v>5000</v>
      </c>
      <c r="C450" s="106">
        <f>SUM(C445:C449)</f>
        <v>8750</v>
      </c>
      <c r="D450" s="128">
        <f>SUM(D445:D449)</f>
        <v>5030.7719999999999</v>
      </c>
      <c r="E450" s="129">
        <f>SUM(E445:E449)</f>
        <v>4192.3099999999995</v>
      </c>
      <c r="F450" s="26"/>
    </row>
    <row r="451" spans="1:7" ht="13.65" customHeight="1" x14ac:dyDescent="0.25">
      <c r="A451" s="1"/>
      <c r="B451" s="45"/>
      <c r="C451" s="107"/>
      <c r="D451" s="124"/>
      <c r="E451" s="125"/>
      <c r="F451" s="26"/>
    </row>
    <row r="452" spans="1:7" ht="13.65" customHeight="1" x14ac:dyDescent="0.25">
      <c r="A452" s="5" t="s">
        <v>52</v>
      </c>
      <c r="B452" s="45"/>
      <c r="C452" s="107"/>
      <c r="D452" s="124"/>
      <c r="E452" s="125"/>
      <c r="F452" s="26"/>
    </row>
    <row r="453" spans="1:7" ht="13.65" customHeight="1" x14ac:dyDescent="0.25">
      <c r="A453" s="5" t="s">
        <v>136</v>
      </c>
      <c r="B453" s="42">
        <v>0</v>
      </c>
      <c r="C453" s="104">
        <v>0</v>
      </c>
      <c r="D453" s="124">
        <f t="shared" ref="D453:D479" si="39">E453/10*12</f>
        <v>0</v>
      </c>
      <c r="E453" s="125"/>
      <c r="F453" s="26"/>
    </row>
    <row r="454" spans="1:7" ht="13.65" customHeight="1" x14ac:dyDescent="0.25">
      <c r="A454" s="5" t="s">
        <v>57</v>
      </c>
      <c r="B454" s="42">
        <v>0</v>
      </c>
      <c r="C454" s="104">
        <v>3.24</v>
      </c>
      <c r="D454" s="124">
        <f t="shared" si="39"/>
        <v>12</v>
      </c>
      <c r="E454" s="125">
        <v>10</v>
      </c>
      <c r="F454" s="26"/>
    </row>
    <row r="455" spans="1:7" ht="13.65" customHeight="1" x14ac:dyDescent="0.25">
      <c r="A455" s="5" t="s">
        <v>100</v>
      </c>
      <c r="B455" s="42">
        <v>0</v>
      </c>
      <c r="C455" s="104">
        <v>4000</v>
      </c>
      <c r="D455" s="124">
        <f t="shared" si="39"/>
        <v>201.60000000000002</v>
      </c>
      <c r="E455" s="125">
        <v>168</v>
      </c>
      <c r="F455" s="26"/>
    </row>
    <row r="456" spans="1:7" ht="13.65" customHeight="1" x14ac:dyDescent="0.25">
      <c r="A456" s="5" t="s">
        <v>89</v>
      </c>
      <c r="B456" s="42">
        <v>0</v>
      </c>
      <c r="C456" s="104">
        <v>0</v>
      </c>
      <c r="D456" s="124">
        <f t="shared" si="39"/>
        <v>0</v>
      </c>
      <c r="E456" s="125"/>
      <c r="F456" s="26"/>
      <c r="G456" s="15"/>
    </row>
    <row r="457" spans="1:7" ht="13.65" customHeight="1" x14ac:dyDescent="0.25">
      <c r="A457" s="5" t="s">
        <v>101</v>
      </c>
      <c r="B457" s="42">
        <v>9000</v>
      </c>
      <c r="C457" s="104">
        <v>3094.2000000000003</v>
      </c>
      <c r="D457" s="124">
        <f t="shared" si="39"/>
        <v>8377.8359999999993</v>
      </c>
      <c r="E457" s="125">
        <v>6981.53</v>
      </c>
      <c r="F457" s="26"/>
    </row>
    <row r="458" spans="1:7" ht="13.65" customHeight="1" x14ac:dyDescent="0.25">
      <c r="A458" s="5" t="s">
        <v>102</v>
      </c>
      <c r="B458" s="42">
        <v>0</v>
      </c>
      <c r="C458" s="104">
        <v>0</v>
      </c>
      <c r="D458" s="124">
        <f t="shared" si="39"/>
        <v>0</v>
      </c>
      <c r="E458" s="125"/>
      <c r="F458" s="26"/>
    </row>
    <row r="459" spans="1:7" ht="13.65" customHeight="1" x14ac:dyDescent="0.25">
      <c r="A459" s="5" t="s">
        <v>66</v>
      </c>
      <c r="B459" s="42">
        <v>9000</v>
      </c>
      <c r="C459" s="104">
        <v>28000</v>
      </c>
      <c r="D459" s="124">
        <f t="shared" si="39"/>
        <v>8124.3960000000006</v>
      </c>
      <c r="E459" s="125">
        <v>6770.33</v>
      </c>
      <c r="F459" s="26"/>
    </row>
    <row r="460" spans="1:7" ht="13.65" customHeight="1" x14ac:dyDescent="0.25">
      <c r="A460" s="5" t="s">
        <v>137</v>
      </c>
      <c r="B460" s="42">
        <v>0</v>
      </c>
      <c r="C460" s="104">
        <v>0</v>
      </c>
      <c r="D460" s="124">
        <f t="shared" si="39"/>
        <v>0</v>
      </c>
      <c r="E460" s="125"/>
      <c r="F460" s="26"/>
    </row>
    <row r="461" spans="1:7" ht="13.65" customHeight="1" x14ac:dyDescent="0.25">
      <c r="A461" s="5" t="s">
        <v>84</v>
      </c>
      <c r="B461" s="42">
        <v>11000</v>
      </c>
      <c r="C461" s="104">
        <v>9037.9800000000014</v>
      </c>
      <c r="D461" s="124">
        <f t="shared" si="39"/>
        <v>10854.552</v>
      </c>
      <c r="E461" s="125">
        <v>9045.4599999999991</v>
      </c>
      <c r="F461" s="26"/>
    </row>
    <row r="462" spans="1:7" ht="13.65" customHeight="1" x14ac:dyDescent="0.25">
      <c r="A462" s="5" t="s">
        <v>104</v>
      </c>
      <c r="B462" s="42">
        <v>0</v>
      </c>
      <c r="C462" s="104">
        <v>0</v>
      </c>
      <c r="D462" s="124">
        <f t="shared" si="39"/>
        <v>0</v>
      </c>
      <c r="E462" s="125"/>
      <c r="F462" s="26"/>
    </row>
    <row r="463" spans="1:7" ht="13.65" customHeight="1" x14ac:dyDescent="0.25">
      <c r="A463" s="5" t="s">
        <v>105</v>
      </c>
      <c r="B463" s="42">
        <v>0</v>
      </c>
      <c r="C463" s="104">
        <v>0</v>
      </c>
      <c r="D463" s="124">
        <f t="shared" si="39"/>
        <v>6</v>
      </c>
      <c r="E463" s="125">
        <v>5</v>
      </c>
      <c r="F463" s="26"/>
    </row>
    <row r="464" spans="1:7" ht="13.65" customHeight="1" x14ac:dyDescent="0.25">
      <c r="A464" s="5" t="s">
        <v>69</v>
      </c>
      <c r="B464" s="42">
        <v>3000</v>
      </c>
      <c r="C464" s="104">
        <v>0</v>
      </c>
      <c r="D464" s="124">
        <f t="shared" si="39"/>
        <v>2011.5</v>
      </c>
      <c r="E464" s="125">
        <v>1676.25</v>
      </c>
      <c r="F464" s="26"/>
    </row>
    <row r="465" spans="1:6" ht="13.65" customHeight="1" x14ac:dyDescent="0.25">
      <c r="A465" s="5" t="s">
        <v>92</v>
      </c>
      <c r="B465" s="42">
        <v>0</v>
      </c>
      <c r="C465" s="104">
        <v>0</v>
      </c>
      <c r="D465" s="124">
        <f t="shared" si="39"/>
        <v>0</v>
      </c>
      <c r="E465" s="125"/>
      <c r="F465" s="26"/>
    </row>
    <row r="466" spans="1:6" ht="13.65" customHeight="1" x14ac:dyDescent="0.25">
      <c r="A466" s="5" t="s">
        <v>72</v>
      </c>
      <c r="B466" s="42">
        <f>D466*103.4%</f>
        <v>9141.8421600000001</v>
      </c>
      <c r="C466" s="104">
        <v>3436.9920000000002</v>
      </c>
      <c r="D466" s="124">
        <f t="shared" si="39"/>
        <v>8841.24</v>
      </c>
      <c r="E466" s="125">
        <v>7367.7</v>
      </c>
      <c r="F466" s="26"/>
    </row>
    <row r="467" spans="1:6" ht="13.65" customHeight="1" x14ac:dyDescent="0.25">
      <c r="A467" s="5" t="s">
        <v>73</v>
      </c>
      <c r="B467" s="42">
        <f t="shared" ref="B467:B472" si="40">D467*103.4%</f>
        <v>3996.219744</v>
      </c>
      <c r="C467" s="104">
        <v>1472.5152000000003</v>
      </c>
      <c r="D467" s="124">
        <f t="shared" si="39"/>
        <v>3864.8159999999998</v>
      </c>
      <c r="E467" s="125">
        <v>3220.68</v>
      </c>
      <c r="F467" s="26"/>
    </row>
    <row r="468" spans="1:6" ht="13.65" customHeight="1" x14ac:dyDescent="0.25">
      <c r="A468" s="5" t="s">
        <v>74</v>
      </c>
      <c r="B468" s="42">
        <f t="shared" si="40"/>
        <v>2528.3657520000002</v>
      </c>
      <c r="C468" s="104"/>
      <c r="D468" s="124">
        <f t="shared" si="39"/>
        <v>2445.2280000000001</v>
      </c>
      <c r="E468" s="125">
        <v>2037.69</v>
      </c>
      <c r="F468" s="26"/>
    </row>
    <row r="469" spans="1:6" ht="13.65" customHeight="1" x14ac:dyDescent="0.25">
      <c r="A469" s="5" t="s">
        <v>75</v>
      </c>
      <c r="B469" s="42">
        <f t="shared" si="40"/>
        <v>198563.20149599999</v>
      </c>
      <c r="C469" s="104">
        <v>52000</v>
      </c>
      <c r="D469" s="124">
        <f t="shared" si="39"/>
        <v>192034.04399999999</v>
      </c>
      <c r="E469" s="125">
        <v>160028.37</v>
      </c>
      <c r="F469" s="26"/>
    </row>
    <row r="470" spans="1:6" ht="13.65" customHeight="1" x14ac:dyDescent="0.25">
      <c r="A470" s="5" t="s">
        <v>76</v>
      </c>
      <c r="B470" s="42">
        <f t="shared" si="40"/>
        <v>0</v>
      </c>
      <c r="C470" s="104">
        <v>891.25920000000008</v>
      </c>
      <c r="D470" s="124">
        <f t="shared" si="39"/>
        <v>0</v>
      </c>
      <c r="E470" s="125"/>
      <c r="F470" s="26"/>
    </row>
    <row r="471" spans="1:6" ht="13.65" customHeight="1" x14ac:dyDescent="0.25">
      <c r="A471" s="5" t="s">
        <v>77</v>
      </c>
      <c r="B471" s="42">
        <f t="shared" si="40"/>
        <v>2749.0792560000004</v>
      </c>
      <c r="C471" s="104">
        <v>1295.6112000000001</v>
      </c>
      <c r="D471" s="124">
        <f t="shared" si="39"/>
        <v>2658.6840000000002</v>
      </c>
      <c r="E471" s="125">
        <v>2215.5700000000002</v>
      </c>
      <c r="F471" s="26"/>
    </row>
    <row r="472" spans="1:6" ht="13.65" customHeight="1" x14ac:dyDescent="0.25">
      <c r="A472" s="5" t="s">
        <v>78</v>
      </c>
      <c r="B472" s="42">
        <f t="shared" si="40"/>
        <v>5417.729855999999</v>
      </c>
      <c r="C472" s="104">
        <v>2677.1472000000003</v>
      </c>
      <c r="D472" s="124">
        <f t="shared" si="39"/>
        <v>5239.5839999999989</v>
      </c>
      <c r="E472" s="125">
        <v>4366.32</v>
      </c>
      <c r="F472" s="26"/>
    </row>
    <row r="473" spans="1:6" ht="13.65" customHeight="1" x14ac:dyDescent="0.25">
      <c r="A473" s="5" t="s">
        <v>79</v>
      </c>
      <c r="B473" s="42">
        <v>0</v>
      </c>
      <c r="C473" s="104">
        <v>648</v>
      </c>
      <c r="D473" s="124">
        <f t="shared" si="39"/>
        <v>0</v>
      </c>
      <c r="E473" s="125"/>
      <c r="F473" s="26"/>
    </row>
    <row r="474" spans="1:6" ht="13.65" customHeight="1" x14ac:dyDescent="0.25">
      <c r="A474" s="5" t="s">
        <v>96</v>
      </c>
      <c r="B474" s="42">
        <v>0</v>
      </c>
      <c r="C474" s="104">
        <v>0</v>
      </c>
      <c r="D474" s="124">
        <f t="shared" si="39"/>
        <v>0</v>
      </c>
      <c r="E474" s="125"/>
      <c r="F474" s="26"/>
    </row>
    <row r="475" spans="1:6" ht="13.65" customHeight="1" x14ac:dyDescent="0.25">
      <c r="A475" s="5" t="s">
        <v>108</v>
      </c>
      <c r="B475" s="42">
        <v>0</v>
      </c>
      <c r="C475" s="104">
        <v>3170.34</v>
      </c>
      <c r="D475" s="124">
        <f t="shared" si="39"/>
        <v>3504.4679999999998</v>
      </c>
      <c r="E475" s="125">
        <v>2920.39</v>
      </c>
      <c r="F475" s="26"/>
    </row>
    <row r="476" spans="1:6" ht="13.65" customHeight="1" x14ac:dyDescent="0.25">
      <c r="A476" s="5" t="s">
        <v>85</v>
      </c>
      <c r="B476" s="42">
        <v>1000</v>
      </c>
      <c r="C476" s="104">
        <v>1741.5000000000002</v>
      </c>
      <c r="D476" s="124">
        <f t="shared" si="39"/>
        <v>931.0440000000001</v>
      </c>
      <c r="E476" s="125">
        <v>775.87</v>
      </c>
      <c r="F476" s="26"/>
    </row>
    <row r="477" spans="1:6" ht="13.5" customHeight="1" x14ac:dyDescent="0.25">
      <c r="A477" s="5" t="s">
        <v>94</v>
      </c>
      <c r="B477" s="42">
        <v>7000</v>
      </c>
      <c r="C477" s="104">
        <v>3259.44</v>
      </c>
      <c r="D477" s="124">
        <f t="shared" si="39"/>
        <v>6120</v>
      </c>
      <c r="E477" s="125">
        <v>5100</v>
      </c>
    </row>
    <row r="478" spans="1:6" ht="12.75" customHeight="1" x14ac:dyDescent="0.25">
      <c r="A478" s="5" t="s">
        <v>112</v>
      </c>
      <c r="B478" s="42">
        <v>0</v>
      </c>
      <c r="C478" s="104">
        <v>0</v>
      </c>
      <c r="D478" s="124">
        <f t="shared" si="39"/>
        <v>0</v>
      </c>
      <c r="E478" s="125"/>
    </row>
    <row r="479" spans="1:6" ht="12.75" customHeight="1" x14ac:dyDescent="0.25">
      <c r="A479" s="5" t="s">
        <v>114</v>
      </c>
      <c r="B479" s="96"/>
      <c r="C479" s="111"/>
      <c r="D479" s="132">
        <f t="shared" si="39"/>
        <v>2160</v>
      </c>
      <c r="E479" s="133">
        <v>1800</v>
      </c>
    </row>
    <row r="480" spans="1:6" ht="12.75" customHeight="1" x14ac:dyDescent="0.25">
      <c r="A480" s="4" t="s">
        <v>44</v>
      </c>
      <c r="B480" s="40">
        <f>SUM(B453:B478)</f>
        <v>262396.438264</v>
      </c>
      <c r="C480" s="94">
        <f>SUM(C453:C478)</f>
        <v>114728.22480000001</v>
      </c>
      <c r="D480" s="120">
        <f>SUM(D453:D479)</f>
        <v>257386.992</v>
      </c>
      <c r="E480" s="121">
        <f>SUM(E453:E479)</f>
        <v>214489.16000000003</v>
      </c>
    </row>
    <row r="481" spans="1:5" ht="12.75" customHeight="1" x14ac:dyDescent="0.25">
      <c r="A481" s="4" t="s">
        <v>45</v>
      </c>
      <c r="B481" s="40">
        <f>B450-B480</f>
        <v>-257396.438264</v>
      </c>
      <c r="C481" s="94">
        <f>C450-C480</f>
        <v>-105978.22480000001</v>
      </c>
      <c r="D481" s="120">
        <f>D450-D480</f>
        <v>-252356.22</v>
      </c>
      <c r="E481" s="121">
        <f>E450-E480</f>
        <v>-210296.85000000003</v>
      </c>
    </row>
  </sheetData>
  <autoFilter ref="A1:C481" xr:uid="{00000000-0001-0000-0100-000000000000}"/>
  <conditionalFormatting sqref="B4:E6">
    <cfRule type="cellIs" dxfId="10" priority="159" stopIfTrue="1" operator="lessThan">
      <formula>0</formula>
    </cfRule>
  </conditionalFormatting>
  <conditionalFormatting sqref="B11:E20 B24:E58">
    <cfRule type="cellIs" dxfId="9" priority="1" stopIfTrue="1" operator="lessThan">
      <formula>0</formula>
    </cfRule>
  </conditionalFormatting>
  <conditionalFormatting sqref="B63:E63 B66:E75 B80:E82 B85:E95 B100:E101 B104:E117 B122:E122 B125:E136 B141:E145 B149:E190 B194:E196 B200:E210 B213:E215 B219:E236 B240:E243 B247:E257 B262:E263 B266:E272 B277:E279 B282:E295 B300:E312 B315:E342 B347:E347 B351:E362 B367:E368 B372:E385 B390:E391 B394:E403 B408:E408 B411:E420 B426:E426 B429:E440 B445:E450 B453:E481">
    <cfRule type="cellIs" dxfId="8" priority="123" stopIfTrue="1" operator="lessThan">
      <formula>0</formula>
    </cfRule>
  </conditionalFormatting>
  <pageMargins left="0" right="0" top="0" bottom="0" header="0" footer="0"/>
  <pageSetup orientation="portrait" r:id="rId1"/>
  <headerFooter>
    <oddFooter>&amp;C&amp;"Helvetica,Regular"&amp;12&amp;K000000&amp;P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D88B2-00B8-43B0-94CB-D0F70D0722BA}">
  <dimension ref="A1:IQ480"/>
  <sheetViews>
    <sheetView workbookViewId="0">
      <selection activeCell="B6" sqref="B6"/>
    </sheetView>
  </sheetViews>
  <sheetFormatPr defaultColWidth="5.6640625" defaultRowHeight="13.2" x14ac:dyDescent="0.25"/>
  <cols>
    <col min="1" max="1" width="45.44140625" style="11" bestFit="1" customWidth="1"/>
    <col min="2" max="3" width="10.6640625" style="46" customWidth="1"/>
    <col min="4" max="4" width="10.6640625" style="149" customWidth="1"/>
    <col min="5" max="5" width="27" style="11" customWidth="1"/>
    <col min="6" max="8" width="18.5546875" style="11" bestFit="1" customWidth="1"/>
    <col min="9" max="9" width="19.44140625" style="11" bestFit="1" customWidth="1"/>
    <col min="10" max="10" width="17.44140625" style="11" bestFit="1" customWidth="1"/>
    <col min="11" max="11" width="17.33203125" style="11" bestFit="1" customWidth="1"/>
    <col min="12" max="12" width="8.5546875" style="11" bestFit="1" customWidth="1"/>
    <col min="13" max="251" width="5.6640625" style="11"/>
  </cols>
  <sheetData>
    <row r="1" spans="1:11" ht="13.65" customHeight="1" x14ac:dyDescent="0.25">
      <c r="A1" s="28" t="s">
        <v>36</v>
      </c>
      <c r="B1" s="38" t="s">
        <v>166</v>
      </c>
      <c r="C1" s="38" t="s">
        <v>165</v>
      </c>
      <c r="D1" s="139" t="s">
        <v>164</v>
      </c>
    </row>
    <row r="2" spans="1:11" ht="26.25" customHeight="1" x14ac:dyDescent="0.25">
      <c r="A2" s="4" t="s">
        <v>39</v>
      </c>
      <c r="B2" s="38" t="s">
        <v>40</v>
      </c>
      <c r="C2" s="38" t="s">
        <v>40</v>
      </c>
      <c r="D2" s="139" t="s">
        <v>40</v>
      </c>
    </row>
    <row r="3" spans="1:11" ht="13.65" customHeight="1" x14ac:dyDescent="0.25">
      <c r="A3" s="29"/>
      <c r="B3" s="47" t="s">
        <v>42</v>
      </c>
      <c r="C3" s="47" t="s">
        <v>42</v>
      </c>
      <c r="D3" s="140" t="s">
        <v>42</v>
      </c>
    </row>
    <row r="4" spans="1:11" ht="13.65" customHeight="1" x14ac:dyDescent="0.25">
      <c r="A4" s="5" t="s">
        <v>43</v>
      </c>
      <c r="B4" s="39">
        <f>B20+B63+B81+B100+B121+B144+B195+B214+B242+B262+B278+B311+B346+B367+B390+B407+B425+B449</f>
        <v>4365855.8015999999</v>
      </c>
      <c r="C4" s="39">
        <f>C20+C63+C81+C100+C121+C144+C195+C214+C242+C262+C278+C311+C346+C367+C390+C407+C425+C449</f>
        <v>4325282.3015999999</v>
      </c>
      <c r="D4" s="141">
        <f>D20+D63+D81+D100+D121+D144+D195+D214+D242+D262+D278+D311+D346+D367+D390+D407+D425+D449</f>
        <v>4223799.7815999994</v>
      </c>
    </row>
    <row r="5" spans="1:11" ht="13.65" customHeight="1" x14ac:dyDescent="0.25">
      <c r="A5" s="5" t="s">
        <v>44</v>
      </c>
      <c r="B5" s="39">
        <f>SUBTOTAL(9,B57,B73,B93,B115,B134,B188,B207,B233,B255,B270,B293,B340,B360,B383,B401,B418,B438,B479)</f>
        <v>4489557.6373946667</v>
      </c>
      <c r="C5" s="39">
        <f>SUBTOTAL(9,C57,C73,C93,C115,C134,C188,C207,C233,C255,C270,C293,C340,C360,C383,C401,C418,C438,C479)</f>
        <v>4578707.8339893334</v>
      </c>
      <c r="D5" s="141">
        <f>SUBTOTAL(9,D57,D73,D93,D115,D134,D188,D207,D233,D255,D270,D293,D340,D360,D383,D401,D418,D438,D479)</f>
        <v>4302400.1778719993</v>
      </c>
    </row>
    <row r="6" spans="1:11" ht="13.5" customHeight="1" x14ac:dyDescent="0.25">
      <c r="A6" s="4" t="s">
        <v>45</v>
      </c>
      <c r="B6" s="40">
        <f t="shared" ref="B6" si="0">B4-B5</f>
        <v>-123701.83579466678</v>
      </c>
      <c r="C6" s="40">
        <f t="shared" ref="C6" si="1">C4-C5</f>
        <v>-253425.53238933347</v>
      </c>
      <c r="D6" s="142">
        <f t="shared" ref="D6" si="2">D4-D5</f>
        <v>-78600.396271999925</v>
      </c>
      <c r="K6" s="13"/>
    </row>
    <row r="7" spans="1:11" ht="13.5" customHeight="1" x14ac:dyDescent="0.25">
      <c r="A7" s="4"/>
      <c r="B7" s="41"/>
      <c r="C7" s="41"/>
      <c r="D7" s="143"/>
      <c r="K7" s="15"/>
    </row>
    <row r="8" spans="1:11" ht="13.65" customHeight="1" x14ac:dyDescent="0.25">
      <c r="A8" s="34" t="s">
        <v>46</v>
      </c>
      <c r="B8" s="38" t="s">
        <v>47</v>
      </c>
      <c r="C8" s="38" t="s">
        <v>47</v>
      </c>
      <c r="D8" s="139" t="s">
        <v>47</v>
      </c>
      <c r="K8" s="15"/>
    </row>
    <row r="9" spans="1:11" ht="13.65" customHeight="1" x14ac:dyDescent="0.25">
      <c r="A9" s="35"/>
      <c r="B9" s="47" t="s">
        <v>48</v>
      </c>
      <c r="C9" s="47" t="s">
        <v>48</v>
      </c>
      <c r="D9" s="140" t="s">
        <v>48</v>
      </c>
      <c r="J9" s="12"/>
      <c r="K9" s="15"/>
    </row>
    <row r="10" spans="1:11" ht="13.65" customHeight="1" x14ac:dyDescent="0.25">
      <c r="A10" s="5" t="s">
        <v>49</v>
      </c>
      <c r="B10" s="41"/>
      <c r="C10" s="41"/>
      <c r="D10" s="143"/>
    </row>
    <row r="11" spans="1:11" ht="13.65" customHeight="1" x14ac:dyDescent="0.25">
      <c r="A11" s="5" t="s">
        <v>8</v>
      </c>
      <c r="B11" s="42">
        <v>0</v>
      </c>
      <c r="C11" s="42">
        <v>0</v>
      </c>
      <c r="D11" s="144">
        <v>0</v>
      </c>
    </row>
    <row r="12" spans="1:11" ht="13.65" customHeight="1" x14ac:dyDescent="0.25">
      <c r="A12" s="5" t="s">
        <v>21</v>
      </c>
      <c r="B12" s="42">
        <v>17000</v>
      </c>
      <c r="C12" s="42">
        <v>17000</v>
      </c>
      <c r="D12" s="144">
        <v>17000</v>
      </c>
    </row>
    <row r="13" spans="1:11" ht="13.65" customHeight="1" x14ac:dyDescent="0.25">
      <c r="A13" s="5" t="s">
        <v>9</v>
      </c>
      <c r="B13" s="42">
        <v>1278224</v>
      </c>
      <c r="C13" s="42">
        <v>1278224</v>
      </c>
      <c r="D13" s="144">
        <v>1278224</v>
      </c>
    </row>
    <row r="14" spans="1:11" ht="13.65" customHeight="1" x14ac:dyDescent="0.25">
      <c r="A14" s="5" t="s">
        <v>13</v>
      </c>
      <c r="B14" s="42">
        <v>44000</v>
      </c>
      <c r="C14" s="42">
        <v>44000</v>
      </c>
      <c r="D14" s="144">
        <v>44000</v>
      </c>
    </row>
    <row r="15" spans="1:11" ht="13.65" customHeight="1" x14ac:dyDescent="0.25">
      <c r="A15" s="5" t="s">
        <v>50</v>
      </c>
      <c r="B15" s="42">
        <v>0</v>
      </c>
      <c r="C15" s="42"/>
      <c r="D15" s="144">
        <v>0</v>
      </c>
    </row>
    <row r="16" spans="1:11" ht="13.65" customHeight="1" x14ac:dyDescent="0.25">
      <c r="A16" s="5" t="s">
        <v>51</v>
      </c>
      <c r="B16" s="42">
        <v>0</v>
      </c>
      <c r="C16" s="42"/>
      <c r="D16" s="144">
        <v>0</v>
      </c>
    </row>
    <row r="17" spans="1:4" ht="13.65" customHeight="1" x14ac:dyDescent="0.25">
      <c r="A17" s="5" t="s">
        <v>19</v>
      </c>
      <c r="B17" s="42">
        <v>15000</v>
      </c>
      <c r="C17" s="42">
        <v>15000</v>
      </c>
      <c r="D17" s="144">
        <v>15000</v>
      </c>
    </row>
    <row r="18" spans="1:4" ht="13.65" customHeight="1" x14ac:dyDescent="0.25">
      <c r="A18" s="5" t="s">
        <v>10</v>
      </c>
      <c r="B18" s="42">
        <v>886086</v>
      </c>
      <c r="C18" s="42">
        <v>886086</v>
      </c>
      <c r="D18" s="144">
        <v>886086</v>
      </c>
    </row>
    <row r="19" spans="1:4" ht="13.65" customHeight="1" x14ac:dyDescent="0.25">
      <c r="A19" s="5" t="s">
        <v>12</v>
      </c>
      <c r="B19" s="43">
        <v>114652</v>
      </c>
      <c r="C19" s="43">
        <v>114652</v>
      </c>
      <c r="D19" s="145">
        <v>114652</v>
      </c>
    </row>
    <row r="20" spans="1:4" ht="13.65" customHeight="1" x14ac:dyDescent="0.25">
      <c r="A20" s="4" t="s">
        <v>43</v>
      </c>
      <c r="B20" s="44">
        <v>2354962</v>
      </c>
      <c r="C20" s="44">
        <f>SUM(C11:C19)</f>
        <v>2354962</v>
      </c>
      <c r="D20" s="146">
        <f>SUM(D11:D19)</f>
        <v>2354962</v>
      </c>
    </row>
    <row r="21" spans="1:4" ht="13.65" customHeight="1" x14ac:dyDescent="0.25">
      <c r="A21" s="1"/>
      <c r="B21" s="45"/>
      <c r="C21" s="45"/>
      <c r="D21" s="144"/>
    </row>
    <row r="22" spans="1:4" ht="13.65" customHeight="1" x14ac:dyDescent="0.25">
      <c r="A22" s="5" t="s">
        <v>52</v>
      </c>
      <c r="B22" s="45"/>
      <c r="C22" s="45"/>
      <c r="D22" s="144"/>
    </row>
    <row r="23" spans="1:4" ht="13.65" customHeight="1" x14ac:dyDescent="0.25">
      <c r="A23" s="5" t="s">
        <v>53</v>
      </c>
      <c r="B23" s="45">
        <v>20000</v>
      </c>
      <c r="C23" s="45">
        <v>20000</v>
      </c>
      <c r="D23" s="144">
        <v>20000</v>
      </c>
    </row>
    <row r="24" spans="1:4" ht="13.65" customHeight="1" x14ac:dyDescent="0.25">
      <c r="A24" s="5" t="s">
        <v>54</v>
      </c>
      <c r="B24" s="42">
        <v>2500</v>
      </c>
      <c r="C24" s="42">
        <v>2500</v>
      </c>
      <c r="D24" s="144">
        <v>2500</v>
      </c>
    </row>
    <row r="25" spans="1:4" ht="13.65" customHeight="1" x14ac:dyDescent="0.25">
      <c r="A25" s="5" t="s">
        <v>145</v>
      </c>
      <c r="B25" s="42">
        <v>7200</v>
      </c>
      <c r="C25" s="42">
        <v>7200</v>
      </c>
      <c r="D25" s="144">
        <v>7200</v>
      </c>
    </row>
    <row r="26" spans="1:4" ht="13.65" customHeight="1" x14ac:dyDescent="0.25">
      <c r="A26" s="30" t="s">
        <v>55</v>
      </c>
      <c r="B26" s="42">
        <v>0</v>
      </c>
      <c r="C26" s="42">
        <v>0</v>
      </c>
      <c r="D26" s="144">
        <v>0</v>
      </c>
    </row>
    <row r="27" spans="1:4" ht="13.65" customHeight="1" x14ac:dyDescent="0.25">
      <c r="A27" s="30" t="s">
        <v>56</v>
      </c>
      <c r="B27" s="42">
        <v>6000</v>
      </c>
      <c r="C27" s="42">
        <v>6000</v>
      </c>
      <c r="D27" s="144">
        <v>6000</v>
      </c>
    </row>
    <row r="28" spans="1:4" ht="13.65" customHeight="1" x14ac:dyDescent="0.25">
      <c r="A28" s="5" t="s">
        <v>57</v>
      </c>
      <c r="B28" s="42">
        <v>6000</v>
      </c>
      <c r="C28" s="42">
        <v>6000</v>
      </c>
      <c r="D28" s="144">
        <v>6000</v>
      </c>
    </row>
    <row r="29" spans="1:4" ht="13.65" customHeight="1" x14ac:dyDescent="0.25">
      <c r="A29" s="5" t="s">
        <v>58</v>
      </c>
      <c r="B29" s="42">
        <v>17000</v>
      </c>
      <c r="C29" s="42">
        <v>17000</v>
      </c>
      <c r="D29" s="144">
        <v>17000</v>
      </c>
    </row>
    <row r="30" spans="1:4" ht="13.65" customHeight="1" x14ac:dyDescent="0.25">
      <c r="A30" s="5" t="s">
        <v>59</v>
      </c>
      <c r="B30" s="42">
        <v>7000</v>
      </c>
      <c r="C30" s="42">
        <v>7000</v>
      </c>
      <c r="D30" s="144">
        <v>7000</v>
      </c>
    </row>
    <row r="31" spans="1:4" ht="13.65" customHeight="1" x14ac:dyDescent="0.25">
      <c r="A31" s="5" t="s">
        <v>60</v>
      </c>
      <c r="B31" s="42">
        <v>300</v>
      </c>
      <c r="C31" s="42">
        <v>300</v>
      </c>
      <c r="D31" s="144">
        <v>300</v>
      </c>
    </row>
    <row r="32" spans="1:4" ht="13.65" customHeight="1" x14ac:dyDescent="0.25">
      <c r="A32" s="5" t="s">
        <v>61</v>
      </c>
      <c r="B32" s="42">
        <v>33000</v>
      </c>
      <c r="C32" s="42">
        <v>33000</v>
      </c>
      <c r="D32" s="144">
        <v>33000</v>
      </c>
    </row>
    <row r="33" spans="1:5" ht="13.65" customHeight="1" x14ac:dyDescent="0.25">
      <c r="A33" s="5" t="s">
        <v>62</v>
      </c>
      <c r="B33" s="42">
        <v>225</v>
      </c>
      <c r="C33" s="42">
        <v>225</v>
      </c>
      <c r="D33" s="144">
        <v>225</v>
      </c>
    </row>
    <row r="34" spans="1:5" ht="13.65" customHeight="1" x14ac:dyDescent="0.25">
      <c r="A34" s="5" t="s">
        <v>63</v>
      </c>
      <c r="B34" s="42">
        <v>5059.5</v>
      </c>
      <c r="C34" s="42">
        <v>5059.5</v>
      </c>
      <c r="D34" s="144">
        <v>5059.5</v>
      </c>
    </row>
    <row r="35" spans="1:5" ht="13.65" customHeight="1" x14ac:dyDescent="0.25">
      <c r="A35" s="5" t="s">
        <v>64</v>
      </c>
      <c r="B35" s="42">
        <v>0</v>
      </c>
      <c r="C35" s="42">
        <v>0</v>
      </c>
      <c r="D35" s="144">
        <v>0</v>
      </c>
    </row>
    <row r="36" spans="1:5" ht="13.65" customHeight="1" x14ac:dyDescent="0.25">
      <c r="A36" s="5" t="s">
        <v>65</v>
      </c>
      <c r="B36" s="42">
        <v>0</v>
      </c>
      <c r="C36" s="42">
        <v>0</v>
      </c>
      <c r="D36" s="144">
        <v>0</v>
      </c>
    </row>
    <row r="37" spans="1:5" ht="13.65" customHeight="1" x14ac:dyDescent="0.25">
      <c r="A37" s="5" t="s">
        <v>66</v>
      </c>
      <c r="B37" s="42">
        <v>55944</v>
      </c>
      <c r="C37" s="42">
        <v>55944</v>
      </c>
      <c r="D37" s="144">
        <v>55944</v>
      </c>
    </row>
    <row r="38" spans="1:5" ht="13.65" customHeight="1" x14ac:dyDescent="0.25">
      <c r="A38" s="5" t="s">
        <v>67</v>
      </c>
      <c r="B38" s="42">
        <v>7176</v>
      </c>
      <c r="C38" s="42">
        <v>7176</v>
      </c>
      <c r="D38" s="144">
        <v>7176</v>
      </c>
    </row>
    <row r="39" spans="1:5" ht="13.65" customHeight="1" x14ac:dyDescent="0.25">
      <c r="A39" s="5" t="s">
        <v>68</v>
      </c>
      <c r="B39" s="42"/>
      <c r="C39" s="42"/>
      <c r="D39" s="144"/>
    </row>
    <row r="40" spans="1:5" ht="13.65" customHeight="1" x14ac:dyDescent="0.25">
      <c r="A40" s="5" t="s">
        <v>69</v>
      </c>
      <c r="B40" s="42">
        <v>5500</v>
      </c>
      <c r="C40" s="42">
        <v>5500</v>
      </c>
      <c r="D40" s="144">
        <v>5500</v>
      </c>
    </row>
    <row r="41" spans="1:5" ht="13.65" customHeight="1" x14ac:dyDescent="0.25">
      <c r="A41" s="5" t="s">
        <v>70</v>
      </c>
      <c r="B41" s="42">
        <v>1000</v>
      </c>
      <c r="C41" s="42">
        <v>1000</v>
      </c>
      <c r="D41" s="144">
        <v>1000</v>
      </c>
    </row>
    <row r="42" spans="1:5" ht="13.65" customHeight="1" x14ac:dyDescent="0.25">
      <c r="A42" s="5" t="s">
        <v>71</v>
      </c>
      <c r="B42" s="42">
        <v>1000</v>
      </c>
      <c r="C42" s="42">
        <v>1000</v>
      </c>
      <c r="D42" s="144">
        <v>1000</v>
      </c>
    </row>
    <row r="43" spans="1:5" ht="13.65" customHeight="1" x14ac:dyDescent="0.25">
      <c r="A43" s="5" t="s">
        <v>72</v>
      </c>
      <c r="B43" s="42">
        <v>70588.5</v>
      </c>
      <c r="C43" s="42">
        <v>70588.5</v>
      </c>
      <c r="D43" s="144">
        <v>70588.5</v>
      </c>
    </row>
    <row r="44" spans="1:5" ht="13.65" customHeight="1" x14ac:dyDescent="0.25">
      <c r="A44" s="5" t="s">
        <v>73</v>
      </c>
      <c r="B44" s="42">
        <v>30189</v>
      </c>
      <c r="C44" s="42">
        <v>30189</v>
      </c>
      <c r="D44" s="144">
        <v>30189</v>
      </c>
    </row>
    <row r="45" spans="1:5" ht="13.65" customHeight="1" x14ac:dyDescent="0.25">
      <c r="A45" s="5" t="s">
        <v>74</v>
      </c>
      <c r="B45" s="42">
        <v>24952.5</v>
      </c>
      <c r="C45" s="42">
        <v>24952.5</v>
      </c>
      <c r="D45" s="144">
        <v>24952.5</v>
      </c>
    </row>
    <row r="46" spans="1:5" ht="13.65" customHeight="1" x14ac:dyDescent="0.25">
      <c r="A46" s="5" t="s">
        <v>75</v>
      </c>
      <c r="B46" s="42">
        <v>1770419.02</v>
      </c>
      <c r="C46" s="42">
        <v>1770419.02</v>
      </c>
      <c r="D46" s="144">
        <v>1770419.02</v>
      </c>
    </row>
    <row r="47" spans="1:5" ht="13.65" customHeight="1" x14ac:dyDescent="0.25">
      <c r="A47" s="5" t="s">
        <v>76</v>
      </c>
      <c r="B47" s="42">
        <v>2731.5</v>
      </c>
      <c r="C47" s="42">
        <v>2731.5</v>
      </c>
      <c r="D47" s="144">
        <v>2731.5</v>
      </c>
    </row>
    <row r="48" spans="1:5" ht="13.65" customHeight="1" x14ac:dyDescent="0.25">
      <c r="A48" s="5" t="s">
        <v>77</v>
      </c>
      <c r="B48" s="42">
        <v>82599</v>
      </c>
      <c r="C48" s="42">
        <v>82599</v>
      </c>
      <c r="D48" s="144">
        <v>82599</v>
      </c>
      <c r="E48" s="26"/>
    </row>
    <row r="49" spans="1:4" ht="13.65" customHeight="1" x14ac:dyDescent="0.25">
      <c r="A49" s="5" t="s">
        <v>78</v>
      </c>
      <c r="B49" s="42">
        <v>67906.5</v>
      </c>
      <c r="C49" s="42">
        <v>67906.5</v>
      </c>
      <c r="D49" s="144">
        <v>67906.5</v>
      </c>
    </row>
    <row r="50" spans="1:4" ht="13.65" customHeight="1" x14ac:dyDescent="0.25">
      <c r="A50" s="5" t="s">
        <v>79</v>
      </c>
      <c r="B50" s="42">
        <v>6000</v>
      </c>
      <c r="C50" s="42">
        <v>6000</v>
      </c>
      <c r="D50" s="144">
        <v>6000</v>
      </c>
    </row>
    <row r="51" spans="1:4" ht="13.65" customHeight="1" x14ac:dyDescent="0.25">
      <c r="A51" s="5" t="s">
        <v>80</v>
      </c>
      <c r="B51" s="42">
        <v>23000</v>
      </c>
      <c r="C51" s="42">
        <v>23000</v>
      </c>
      <c r="D51" s="144">
        <v>23000</v>
      </c>
    </row>
    <row r="52" spans="1:4" ht="13.65" customHeight="1" x14ac:dyDescent="0.25">
      <c r="A52" s="5" t="s">
        <v>81</v>
      </c>
      <c r="B52" s="42">
        <v>0</v>
      </c>
      <c r="C52" s="42">
        <v>0</v>
      </c>
      <c r="D52" s="144">
        <v>0</v>
      </c>
    </row>
    <row r="53" spans="1:4" ht="13.65" customHeight="1" x14ac:dyDescent="0.25">
      <c r="A53" s="5" t="s">
        <v>82</v>
      </c>
      <c r="B53" s="42">
        <v>45000</v>
      </c>
      <c r="C53" s="42">
        <v>45000</v>
      </c>
      <c r="D53" s="144">
        <v>45000</v>
      </c>
    </row>
    <row r="54" spans="1:4" ht="13.65" customHeight="1" x14ac:dyDescent="0.25">
      <c r="A54" s="5" t="s">
        <v>83</v>
      </c>
      <c r="B54" s="91">
        <v>250</v>
      </c>
      <c r="C54" s="91">
        <v>250</v>
      </c>
      <c r="D54" s="147">
        <v>250</v>
      </c>
    </row>
    <row r="55" spans="1:4" ht="13.65" customHeight="1" x14ac:dyDescent="0.25">
      <c r="A55" s="5" t="s">
        <v>146</v>
      </c>
      <c r="B55" s="91">
        <v>6000</v>
      </c>
      <c r="C55" s="91">
        <v>6000</v>
      </c>
      <c r="D55" s="147">
        <v>6000</v>
      </c>
    </row>
    <row r="56" spans="1:4" ht="13.65" customHeight="1" x14ac:dyDescent="0.25">
      <c r="A56" s="5" t="s">
        <v>144</v>
      </c>
      <c r="B56" s="43">
        <v>50000</v>
      </c>
      <c r="C56" s="43">
        <v>50000</v>
      </c>
      <c r="D56" s="145">
        <v>50000</v>
      </c>
    </row>
    <row r="57" spans="1:4" ht="13.5" customHeight="1" x14ac:dyDescent="0.25">
      <c r="A57" s="4" t="s">
        <v>44</v>
      </c>
      <c r="B57" s="40">
        <v>2354540.52</v>
      </c>
      <c r="C57" s="40">
        <f>SUM(C23:C56)</f>
        <v>2354540.52</v>
      </c>
      <c r="D57" s="142">
        <f>SUM(D23:D56)</f>
        <v>2354540.52</v>
      </c>
    </row>
    <row r="58" spans="1:4" ht="13.5" customHeight="1" x14ac:dyDescent="0.25">
      <c r="A58" s="4" t="s">
        <v>45</v>
      </c>
      <c r="B58" s="40">
        <v>421.47999999998137</v>
      </c>
      <c r="C58" s="40">
        <f>C20-C57</f>
        <v>421.47999999998137</v>
      </c>
      <c r="D58" s="142">
        <f>D20-D57</f>
        <v>421.47999999998137</v>
      </c>
    </row>
    <row r="59" spans="1:4" ht="13.65" customHeight="1" x14ac:dyDescent="0.25">
      <c r="A59" s="2"/>
      <c r="B59" s="41"/>
      <c r="C59" s="41"/>
      <c r="D59" s="143"/>
    </row>
    <row r="60" spans="1:4" ht="13.65" customHeight="1" x14ac:dyDescent="0.25">
      <c r="A60" s="34" t="s">
        <v>34</v>
      </c>
      <c r="B60" s="38" t="s">
        <v>47</v>
      </c>
      <c r="C60" s="38" t="s">
        <v>47</v>
      </c>
      <c r="D60" s="139" t="s">
        <v>47</v>
      </c>
    </row>
    <row r="61" spans="1:4" ht="13.65" customHeight="1" x14ac:dyDescent="0.25">
      <c r="A61" s="3"/>
      <c r="B61" s="47" t="s">
        <v>48</v>
      </c>
      <c r="C61" s="47" t="s">
        <v>48</v>
      </c>
      <c r="D61" s="140" t="s">
        <v>48</v>
      </c>
    </row>
    <row r="62" spans="1:4" ht="13.65" customHeight="1" x14ac:dyDescent="0.25">
      <c r="A62" s="5" t="s">
        <v>49</v>
      </c>
      <c r="B62" s="48"/>
      <c r="C62" s="48"/>
      <c r="D62" s="141"/>
    </row>
    <row r="63" spans="1:4" ht="13.65" customHeight="1" x14ac:dyDescent="0.25">
      <c r="A63" s="5" t="s">
        <v>43</v>
      </c>
      <c r="B63" s="49">
        <v>0</v>
      </c>
      <c r="C63" s="49">
        <v>0</v>
      </c>
      <c r="D63" s="143">
        <v>0</v>
      </c>
    </row>
    <row r="64" spans="1:4" ht="13.65" customHeight="1" x14ac:dyDescent="0.25">
      <c r="A64" s="1"/>
      <c r="B64" s="45"/>
      <c r="C64" s="45"/>
      <c r="D64" s="144"/>
    </row>
    <row r="65" spans="1:4" ht="13.65" customHeight="1" x14ac:dyDescent="0.25">
      <c r="A65" s="5" t="s">
        <v>52</v>
      </c>
      <c r="B65" s="45"/>
      <c r="C65" s="45"/>
      <c r="D65" s="144"/>
    </row>
    <row r="66" spans="1:4" ht="13.65" customHeight="1" x14ac:dyDescent="0.25">
      <c r="A66" s="5" t="s">
        <v>66</v>
      </c>
      <c r="B66" s="42">
        <v>0</v>
      </c>
      <c r="C66" s="42">
        <v>0</v>
      </c>
      <c r="D66" s="144">
        <v>0</v>
      </c>
    </row>
    <row r="67" spans="1:4" ht="13.65" customHeight="1" x14ac:dyDescent="0.25">
      <c r="A67" s="5" t="s">
        <v>84</v>
      </c>
      <c r="B67" s="42">
        <v>319.22061599999995</v>
      </c>
      <c r="C67" s="42">
        <v>0</v>
      </c>
      <c r="D67" s="144">
        <v>0</v>
      </c>
    </row>
    <row r="68" spans="1:4" ht="13.65" customHeight="1" x14ac:dyDescent="0.25">
      <c r="A68" s="5" t="s">
        <v>72</v>
      </c>
      <c r="B68" s="42">
        <v>123.55886400000001</v>
      </c>
      <c r="C68" s="42">
        <v>343.02666666666664</v>
      </c>
      <c r="D68" s="144">
        <v>0</v>
      </c>
    </row>
    <row r="69" spans="1:4" ht="13.65" customHeight="1" x14ac:dyDescent="0.25">
      <c r="A69" s="5" t="s">
        <v>73</v>
      </c>
      <c r="B69" s="42">
        <v>104.47535999999999</v>
      </c>
      <c r="C69" s="42">
        <v>132.77333333333331</v>
      </c>
      <c r="D69" s="144">
        <v>0</v>
      </c>
    </row>
    <row r="70" spans="1:4" ht="13.65" customHeight="1" x14ac:dyDescent="0.25">
      <c r="A70" s="5" t="s">
        <v>75</v>
      </c>
      <c r="B70" s="42">
        <v>5485.043255999999</v>
      </c>
      <c r="C70" s="42">
        <v>5894.0933333333332</v>
      </c>
      <c r="D70" s="144">
        <v>0</v>
      </c>
    </row>
    <row r="71" spans="1:4" ht="13.65" customHeight="1" x14ac:dyDescent="0.25">
      <c r="A71" s="5" t="s">
        <v>76</v>
      </c>
      <c r="B71" s="42">
        <v>0</v>
      </c>
      <c r="C71" s="42">
        <v>112</v>
      </c>
      <c r="D71" s="144">
        <v>0</v>
      </c>
    </row>
    <row r="72" spans="1:4" ht="13.65" customHeight="1" x14ac:dyDescent="0.25">
      <c r="A72" s="5" t="s">
        <v>85</v>
      </c>
      <c r="B72" s="42">
        <v>0</v>
      </c>
      <c r="C72" s="42">
        <v>0</v>
      </c>
      <c r="D72" s="144">
        <v>0</v>
      </c>
    </row>
    <row r="73" spans="1:4" ht="13.5" customHeight="1" x14ac:dyDescent="0.25">
      <c r="A73" s="4" t="s">
        <v>44</v>
      </c>
      <c r="B73" s="40">
        <f>SUM(B66:B72)</f>
        <v>6032.2980959999986</v>
      </c>
      <c r="C73" s="40">
        <f>SUM(C66:C72)</f>
        <v>6481.8933333333334</v>
      </c>
      <c r="D73" s="142">
        <f>SUM(D66:D72)</f>
        <v>0</v>
      </c>
    </row>
    <row r="74" spans="1:4" ht="13.5" customHeight="1" x14ac:dyDescent="0.25">
      <c r="A74" s="4" t="s">
        <v>45</v>
      </c>
      <c r="B74" s="40">
        <f>B63-B73</f>
        <v>-6032.2980959999986</v>
      </c>
      <c r="C74" s="40">
        <f>C63-C73</f>
        <v>-6481.8933333333334</v>
      </c>
      <c r="D74" s="142">
        <f>D63-D73</f>
        <v>0</v>
      </c>
    </row>
    <row r="75" spans="1:4" ht="13.65" customHeight="1" x14ac:dyDescent="0.25">
      <c r="A75" s="2"/>
      <c r="B75" s="41"/>
      <c r="C75" s="41"/>
      <c r="D75" s="143"/>
    </row>
    <row r="76" spans="1:4" ht="13.65" customHeight="1" x14ac:dyDescent="0.25">
      <c r="A76" s="34" t="s">
        <v>86</v>
      </c>
      <c r="B76" s="38" t="s">
        <v>47</v>
      </c>
      <c r="C76" s="38" t="s">
        <v>47</v>
      </c>
      <c r="D76" s="139" t="s">
        <v>47</v>
      </c>
    </row>
    <row r="77" spans="1:4" ht="13.65" customHeight="1" x14ac:dyDescent="0.25">
      <c r="A77" s="35"/>
      <c r="B77" s="47" t="s">
        <v>48</v>
      </c>
      <c r="C77" s="47" t="s">
        <v>48</v>
      </c>
      <c r="D77" s="140" t="s">
        <v>48</v>
      </c>
    </row>
    <row r="78" spans="1:4" ht="13.65" customHeight="1" x14ac:dyDescent="0.25">
      <c r="A78" s="5" t="s">
        <v>49</v>
      </c>
      <c r="B78" s="41"/>
      <c r="C78" s="41"/>
      <c r="D78" s="143"/>
    </row>
    <row r="79" spans="1:4" ht="13.65" customHeight="1" x14ac:dyDescent="0.25">
      <c r="A79" s="5" t="s">
        <v>8</v>
      </c>
      <c r="B79" s="42">
        <v>32967.950399999994</v>
      </c>
      <c r="C79" s="42">
        <f>34341.615*96%</f>
        <v>32967.950399999994</v>
      </c>
      <c r="D79" s="144">
        <f>34341.615*96%</f>
        <v>32967.950399999994</v>
      </c>
    </row>
    <row r="80" spans="1:4" ht="13.65" customHeight="1" x14ac:dyDescent="0.25">
      <c r="A80" s="5" t="s">
        <v>21</v>
      </c>
      <c r="B80" s="43">
        <v>0</v>
      </c>
      <c r="C80" s="43"/>
      <c r="D80" s="145"/>
    </row>
    <row r="81" spans="1:4" ht="13.65" customHeight="1" x14ac:dyDescent="0.25">
      <c r="A81" s="4" t="s">
        <v>43</v>
      </c>
      <c r="B81" s="44">
        <f>SUM(B79:B80)</f>
        <v>32967.950399999994</v>
      </c>
      <c r="C81" s="44">
        <f>SUM(C79:C80)</f>
        <v>32967.950399999994</v>
      </c>
      <c r="D81" s="146">
        <f>SUM(D79:D80)</f>
        <v>32967.950399999994</v>
      </c>
    </row>
    <row r="82" spans="1:4" ht="13.65" customHeight="1" x14ac:dyDescent="0.25">
      <c r="A82" s="1"/>
      <c r="B82" s="45"/>
      <c r="C82" s="45"/>
      <c r="D82" s="144"/>
    </row>
    <row r="83" spans="1:4" ht="13.65" customHeight="1" x14ac:dyDescent="0.25">
      <c r="A83" s="5" t="s">
        <v>52</v>
      </c>
      <c r="B83" s="45"/>
      <c r="C83" s="45"/>
      <c r="D83" s="144"/>
    </row>
    <row r="84" spans="1:4" ht="13.65" customHeight="1" x14ac:dyDescent="0.25">
      <c r="A84" s="5" t="s">
        <v>66</v>
      </c>
      <c r="B84" s="42">
        <v>0</v>
      </c>
      <c r="C84" s="42">
        <v>0</v>
      </c>
      <c r="D84" s="144">
        <v>0</v>
      </c>
    </row>
    <row r="85" spans="1:4" ht="13.65" customHeight="1" x14ac:dyDescent="0.25">
      <c r="A85" s="5" t="s">
        <v>84</v>
      </c>
      <c r="B85" s="42">
        <v>200</v>
      </c>
      <c r="C85" s="42">
        <v>414.72</v>
      </c>
      <c r="D85" s="144">
        <v>414.72</v>
      </c>
    </row>
    <row r="86" spans="1:4" ht="13.65" customHeight="1" x14ac:dyDescent="0.25">
      <c r="A86" s="5" t="s">
        <v>74</v>
      </c>
      <c r="B86" s="42">
        <v>150</v>
      </c>
      <c r="C86" s="42">
        <v>152</v>
      </c>
      <c r="D86" s="144">
        <v>0</v>
      </c>
    </row>
    <row r="87" spans="1:4" ht="13.65" customHeight="1" x14ac:dyDescent="0.25">
      <c r="A87" s="5" t="s">
        <v>69</v>
      </c>
      <c r="B87" s="42">
        <v>0</v>
      </c>
      <c r="C87" s="42">
        <v>0</v>
      </c>
      <c r="D87" s="144">
        <v>16.848000000000003</v>
      </c>
    </row>
    <row r="88" spans="1:4" ht="13.65" customHeight="1" x14ac:dyDescent="0.25">
      <c r="A88" s="5" t="s">
        <v>72</v>
      </c>
      <c r="B88" s="42">
        <v>304.281384</v>
      </c>
      <c r="C88" s="42">
        <v>326.97333333333336</v>
      </c>
      <c r="D88" s="144">
        <v>38.750400000000006</v>
      </c>
    </row>
    <row r="89" spans="1:4" ht="13.65" customHeight="1" x14ac:dyDescent="0.25">
      <c r="A89" s="5" t="s">
        <v>73</v>
      </c>
      <c r="B89" s="42">
        <v>291.17853600000001</v>
      </c>
      <c r="C89" s="42">
        <v>312.89333333333332</v>
      </c>
      <c r="D89" s="144">
        <v>1514.24</v>
      </c>
    </row>
    <row r="90" spans="1:4" ht="13.65" customHeight="1" x14ac:dyDescent="0.25">
      <c r="A90" s="5" t="s">
        <v>75</v>
      </c>
      <c r="B90" s="42">
        <v>12550.915344000001</v>
      </c>
      <c r="C90" s="42">
        <v>13486.906666666666</v>
      </c>
      <c r="D90" s="144">
        <v>82.555200000000013</v>
      </c>
    </row>
    <row r="91" spans="1:4" ht="13.65" customHeight="1" x14ac:dyDescent="0.25">
      <c r="A91" s="5" t="s">
        <v>76</v>
      </c>
      <c r="B91" s="42">
        <v>0</v>
      </c>
      <c r="C91" s="42">
        <v>82.555200000000013</v>
      </c>
      <c r="D91" s="144">
        <v>0</v>
      </c>
    </row>
    <row r="92" spans="1:4" ht="13.65" customHeight="1" x14ac:dyDescent="0.25">
      <c r="A92" s="5" t="s">
        <v>85</v>
      </c>
      <c r="B92" s="42">
        <v>0</v>
      </c>
      <c r="C92" s="42">
        <v>0</v>
      </c>
      <c r="D92" s="144">
        <v>0</v>
      </c>
    </row>
    <row r="93" spans="1:4" ht="13.5" customHeight="1" x14ac:dyDescent="0.25">
      <c r="A93" s="4" t="s">
        <v>44</v>
      </c>
      <c r="B93" s="40">
        <f>SUM(B84:B92)</f>
        <v>13496.375264</v>
      </c>
      <c r="C93" s="40">
        <f>SUM(C84:C92)</f>
        <v>14776.048533333333</v>
      </c>
      <c r="D93" s="142">
        <f>SUM(D84:D92)</f>
        <v>2067.1136000000001</v>
      </c>
    </row>
    <row r="94" spans="1:4" ht="13.5" customHeight="1" x14ac:dyDescent="0.25">
      <c r="A94" s="4" t="s">
        <v>45</v>
      </c>
      <c r="B94" s="40">
        <f>B81-B93</f>
        <v>19471.575135999992</v>
      </c>
      <c r="C94" s="40">
        <f>C81-C93</f>
        <v>18191.90186666666</v>
      </c>
      <c r="D94" s="142">
        <f>D81-D93</f>
        <v>30900.836799999994</v>
      </c>
    </row>
    <row r="95" spans="1:4" ht="13.65" customHeight="1" x14ac:dyDescent="0.25">
      <c r="A95" s="2"/>
      <c r="B95" s="41"/>
      <c r="C95" s="41"/>
      <c r="D95" s="143"/>
    </row>
    <row r="96" spans="1:4" ht="13.65" customHeight="1" x14ac:dyDescent="0.25">
      <c r="A96" s="34" t="s">
        <v>87</v>
      </c>
      <c r="B96" s="38" t="s">
        <v>47</v>
      </c>
      <c r="C96" s="38" t="s">
        <v>47</v>
      </c>
      <c r="D96" s="139" t="s">
        <v>47</v>
      </c>
    </row>
    <row r="97" spans="1:4" ht="13.65" customHeight="1" x14ac:dyDescent="0.25">
      <c r="A97" s="35"/>
      <c r="B97" s="47" t="s">
        <v>48</v>
      </c>
      <c r="C97" s="47" t="s">
        <v>48</v>
      </c>
      <c r="D97" s="140" t="s">
        <v>48</v>
      </c>
    </row>
    <row r="98" spans="1:4" ht="13.65" customHeight="1" x14ac:dyDescent="0.25">
      <c r="A98" s="5" t="s">
        <v>49</v>
      </c>
      <c r="B98" s="41"/>
      <c r="C98" s="41"/>
      <c r="D98" s="143"/>
    </row>
    <row r="99" spans="1:4" ht="13.65" customHeight="1" x14ac:dyDescent="0.25">
      <c r="A99" s="5" t="s">
        <v>12</v>
      </c>
      <c r="B99" s="43">
        <v>0</v>
      </c>
      <c r="C99" s="43">
        <v>0</v>
      </c>
      <c r="D99" s="145">
        <v>0</v>
      </c>
    </row>
    <row r="100" spans="1:4" ht="13.65" customHeight="1" x14ac:dyDescent="0.25">
      <c r="A100" s="4" t="s">
        <v>43</v>
      </c>
      <c r="B100" s="44">
        <f>B99</f>
        <v>0</v>
      </c>
      <c r="C100" s="44">
        <f>C99</f>
        <v>0</v>
      </c>
      <c r="D100" s="146">
        <f>D99</f>
        <v>0</v>
      </c>
    </row>
    <row r="101" spans="1:4" ht="13.65" customHeight="1" x14ac:dyDescent="0.25">
      <c r="A101" s="1"/>
      <c r="B101" s="45"/>
      <c r="C101" s="45"/>
      <c r="D101" s="144"/>
    </row>
    <row r="102" spans="1:4" ht="13.65" customHeight="1" x14ac:dyDescent="0.25">
      <c r="A102" s="5" t="s">
        <v>52</v>
      </c>
      <c r="B102" s="45"/>
      <c r="C102" s="45"/>
      <c r="D102" s="144"/>
    </row>
    <row r="103" spans="1:4" ht="13.65" customHeight="1" x14ac:dyDescent="0.25">
      <c r="A103" s="5" t="s">
        <v>57</v>
      </c>
      <c r="B103" s="42">
        <v>0</v>
      </c>
      <c r="C103" s="42">
        <v>0</v>
      </c>
      <c r="D103" s="144">
        <v>0</v>
      </c>
    </row>
    <row r="104" spans="1:4" ht="13.65" customHeight="1" x14ac:dyDescent="0.25">
      <c r="A104" s="5" t="s">
        <v>88</v>
      </c>
      <c r="B104" s="42">
        <v>1000</v>
      </c>
      <c r="C104" s="42">
        <v>1000</v>
      </c>
      <c r="D104" s="144">
        <v>1000</v>
      </c>
    </row>
    <row r="105" spans="1:4" ht="13.65" customHeight="1" x14ac:dyDescent="0.25">
      <c r="A105" s="5" t="s">
        <v>89</v>
      </c>
      <c r="B105" s="42">
        <v>500</v>
      </c>
      <c r="C105" s="42">
        <v>500</v>
      </c>
      <c r="D105" s="144">
        <v>500</v>
      </c>
    </row>
    <row r="106" spans="1:4" ht="13.65" customHeight="1" x14ac:dyDescent="0.25">
      <c r="A106" s="5" t="s">
        <v>90</v>
      </c>
      <c r="B106" s="42">
        <v>0</v>
      </c>
      <c r="C106" s="42">
        <v>0</v>
      </c>
      <c r="D106" s="144">
        <v>0</v>
      </c>
    </row>
    <row r="107" spans="1:4" ht="13.65" customHeight="1" x14ac:dyDescent="0.25">
      <c r="A107" s="5" t="s">
        <v>91</v>
      </c>
      <c r="B107" s="42">
        <v>0</v>
      </c>
      <c r="C107" s="42">
        <v>0</v>
      </c>
      <c r="D107" s="144">
        <v>0</v>
      </c>
    </row>
    <row r="108" spans="1:4" ht="13.65" customHeight="1" x14ac:dyDescent="0.25">
      <c r="A108" s="5" t="s">
        <v>66</v>
      </c>
      <c r="B108" s="42">
        <v>500</v>
      </c>
      <c r="C108" s="42">
        <v>500</v>
      </c>
      <c r="D108" s="144">
        <v>2000</v>
      </c>
    </row>
    <row r="109" spans="1:4" ht="13.65" customHeight="1" x14ac:dyDescent="0.25">
      <c r="A109" s="5" t="s">
        <v>84</v>
      </c>
      <c r="B109" s="42">
        <v>7157.52</v>
      </c>
      <c r="C109" s="42">
        <v>7157.52</v>
      </c>
      <c r="D109" s="144">
        <v>1000</v>
      </c>
    </row>
    <row r="110" spans="1:4" ht="13.65" customHeight="1" x14ac:dyDescent="0.25">
      <c r="A110" s="5" t="s">
        <v>69</v>
      </c>
      <c r="B110" s="42">
        <v>0</v>
      </c>
      <c r="C110" s="42">
        <v>0</v>
      </c>
      <c r="D110" s="144">
        <v>0</v>
      </c>
    </row>
    <row r="111" spans="1:4" ht="13.65" customHeight="1" x14ac:dyDescent="0.25">
      <c r="A111" s="5" t="s">
        <v>92</v>
      </c>
      <c r="B111" s="42"/>
      <c r="C111" s="42">
        <v>200</v>
      </c>
      <c r="D111" s="144">
        <v>250</v>
      </c>
    </row>
    <row r="112" spans="1:4" ht="13.65" customHeight="1" x14ac:dyDescent="0.25">
      <c r="A112" s="5" t="s">
        <v>85</v>
      </c>
      <c r="B112" s="42"/>
      <c r="C112" s="42">
        <v>200</v>
      </c>
      <c r="D112" s="144">
        <v>250</v>
      </c>
    </row>
    <row r="113" spans="1:4" ht="13.65" customHeight="1" x14ac:dyDescent="0.25">
      <c r="A113" s="5" t="s">
        <v>93</v>
      </c>
      <c r="B113" s="42">
        <v>200</v>
      </c>
      <c r="C113" s="42">
        <v>200</v>
      </c>
      <c r="D113" s="144">
        <v>2000</v>
      </c>
    </row>
    <row r="114" spans="1:4" ht="13.65" customHeight="1" x14ac:dyDescent="0.25">
      <c r="A114" s="5" t="s">
        <v>94</v>
      </c>
      <c r="B114" s="43">
        <v>200</v>
      </c>
      <c r="C114" s="43">
        <v>200</v>
      </c>
      <c r="D114" s="145">
        <v>1000</v>
      </c>
    </row>
    <row r="115" spans="1:4" ht="13.5" customHeight="1" x14ac:dyDescent="0.25">
      <c r="A115" s="4" t="s">
        <v>44</v>
      </c>
      <c r="B115" s="40">
        <f>SUM(B103:B114)</f>
        <v>9557.52</v>
      </c>
      <c r="C115" s="40">
        <f>SUM(C103:C114)</f>
        <v>9957.52</v>
      </c>
      <c r="D115" s="142">
        <f>SUM(D103:D114)</f>
        <v>8000</v>
      </c>
    </row>
    <row r="116" spans="1:4" ht="13.5" customHeight="1" x14ac:dyDescent="0.25">
      <c r="A116" s="4" t="s">
        <v>45</v>
      </c>
      <c r="B116" s="40">
        <f>B100-B115</f>
        <v>-9557.52</v>
      </c>
      <c r="C116" s="40">
        <f>C100-C115</f>
        <v>-9957.52</v>
      </c>
      <c r="D116" s="142">
        <f>D100-D115</f>
        <v>-8000</v>
      </c>
    </row>
    <row r="117" spans="1:4" ht="13.65" customHeight="1" x14ac:dyDescent="0.25">
      <c r="A117" s="2"/>
      <c r="B117" s="41"/>
      <c r="C117" s="41"/>
      <c r="D117" s="143"/>
    </row>
    <row r="118" spans="1:4" ht="13.65" customHeight="1" x14ac:dyDescent="0.25">
      <c r="A118" s="34" t="s">
        <v>95</v>
      </c>
      <c r="B118" s="38" t="s">
        <v>47</v>
      </c>
      <c r="C118" s="38" t="s">
        <v>47</v>
      </c>
      <c r="D118" s="139" t="s">
        <v>47</v>
      </c>
    </row>
    <row r="119" spans="1:4" ht="13.65" customHeight="1" x14ac:dyDescent="0.25">
      <c r="A119" s="35"/>
      <c r="B119" s="47" t="s">
        <v>48</v>
      </c>
      <c r="C119" s="47" t="s">
        <v>48</v>
      </c>
      <c r="D119" s="140" t="s">
        <v>48</v>
      </c>
    </row>
    <row r="120" spans="1:4" ht="13.65" customHeight="1" x14ac:dyDescent="0.25">
      <c r="A120" s="5" t="s">
        <v>49</v>
      </c>
      <c r="B120" s="48"/>
      <c r="C120" s="48"/>
      <c r="D120" s="141"/>
    </row>
    <row r="121" spans="1:4" ht="13.65" customHeight="1" x14ac:dyDescent="0.25">
      <c r="A121" s="4" t="s">
        <v>43</v>
      </c>
      <c r="B121" s="44">
        <v>0</v>
      </c>
      <c r="C121" s="44">
        <v>0</v>
      </c>
      <c r="D121" s="146">
        <v>0</v>
      </c>
    </row>
    <row r="122" spans="1:4" ht="13.65" customHeight="1" x14ac:dyDescent="0.25">
      <c r="A122" s="1"/>
      <c r="B122" s="45"/>
      <c r="C122" s="45"/>
      <c r="D122" s="144"/>
    </row>
    <row r="123" spans="1:4" ht="13.65" customHeight="1" x14ac:dyDescent="0.25">
      <c r="A123" s="5" t="s">
        <v>52</v>
      </c>
      <c r="B123" s="45"/>
      <c r="C123" s="45"/>
      <c r="D123" s="144"/>
    </row>
    <row r="124" spans="1:4" ht="13.65" customHeight="1" x14ac:dyDescent="0.25">
      <c r="A124" s="5" t="s">
        <v>66</v>
      </c>
      <c r="B124" s="42">
        <v>0</v>
      </c>
      <c r="C124" s="42">
        <v>0</v>
      </c>
      <c r="D124" s="144">
        <v>0</v>
      </c>
    </row>
    <row r="125" spans="1:4" ht="13.65" customHeight="1" x14ac:dyDescent="0.25">
      <c r="A125" s="5" t="s">
        <v>84</v>
      </c>
      <c r="B125" s="42">
        <v>0</v>
      </c>
      <c r="C125" s="42">
        <v>50</v>
      </c>
      <c r="D125" s="144">
        <v>270.54000000000002</v>
      </c>
    </row>
    <row r="126" spans="1:4" ht="13.65" customHeight="1" x14ac:dyDescent="0.25">
      <c r="A126" s="5" t="s">
        <v>69</v>
      </c>
      <c r="B126" s="42">
        <v>0</v>
      </c>
      <c r="C126" s="42">
        <v>0</v>
      </c>
      <c r="D126" s="144">
        <v>0</v>
      </c>
    </row>
    <row r="127" spans="1:4" ht="13.65" customHeight="1" x14ac:dyDescent="0.25">
      <c r="A127" s="5" t="s">
        <v>72</v>
      </c>
      <c r="B127" s="42">
        <v>300.32323199999996</v>
      </c>
      <c r="C127" s="42">
        <v>322.71999999999997</v>
      </c>
      <c r="D127" s="144">
        <v>19.274112000000002</v>
      </c>
    </row>
    <row r="128" spans="1:4" ht="13.65" customHeight="1" x14ac:dyDescent="0.25">
      <c r="A128" s="5" t="s">
        <v>73</v>
      </c>
      <c r="B128" s="42">
        <v>131.71091999999999</v>
      </c>
      <c r="C128" s="42">
        <v>141.53333333333333</v>
      </c>
      <c r="D128" s="144">
        <v>28.035072000000003</v>
      </c>
    </row>
    <row r="129" spans="1:4" ht="13.65" customHeight="1" x14ac:dyDescent="0.25">
      <c r="A129" s="5" t="s">
        <v>74</v>
      </c>
      <c r="B129" s="42">
        <v>127.59146399999999</v>
      </c>
      <c r="C129" s="42">
        <v>137.10666666666665</v>
      </c>
      <c r="D129" s="144">
        <v>4650.88</v>
      </c>
    </row>
    <row r="130" spans="1:4" ht="13.65" customHeight="1" x14ac:dyDescent="0.25">
      <c r="A130" s="5" t="s">
        <v>75</v>
      </c>
      <c r="B130" s="42">
        <v>5679.9729360000001</v>
      </c>
      <c r="C130" s="42">
        <f>(4300*104%)*1.04</f>
        <v>4650.88</v>
      </c>
      <c r="D130" s="144">
        <v>71.839872000000014</v>
      </c>
    </row>
    <row r="131" spans="1:4" ht="13.65" customHeight="1" x14ac:dyDescent="0.25">
      <c r="A131" s="5" t="s">
        <v>76</v>
      </c>
      <c r="B131" s="42">
        <v>0</v>
      </c>
      <c r="C131" s="42">
        <f>(66.42*104%)*1.04</f>
        <v>71.839872000000014</v>
      </c>
      <c r="D131" s="144">
        <v>0</v>
      </c>
    </row>
    <row r="132" spans="1:4" ht="13.65" customHeight="1" x14ac:dyDescent="0.25">
      <c r="A132" s="5" t="s">
        <v>96</v>
      </c>
      <c r="B132" s="42">
        <v>0</v>
      </c>
      <c r="C132" s="42">
        <v>0</v>
      </c>
      <c r="D132" s="144">
        <v>0</v>
      </c>
    </row>
    <row r="133" spans="1:4" ht="13.65" customHeight="1" x14ac:dyDescent="0.25">
      <c r="A133" s="5" t="s">
        <v>85</v>
      </c>
      <c r="B133" s="42">
        <v>0</v>
      </c>
      <c r="C133" s="42">
        <v>0</v>
      </c>
      <c r="D133" s="144">
        <v>0</v>
      </c>
    </row>
    <row r="134" spans="1:4" ht="13.5" customHeight="1" x14ac:dyDescent="0.25">
      <c r="A134" s="4" t="s">
        <v>44</v>
      </c>
      <c r="B134" s="40">
        <f>SUM(B124:B133)</f>
        <v>6239.5985520000004</v>
      </c>
      <c r="C134" s="40">
        <f>SUM(C124:C133)</f>
        <v>5374.0798720000003</v>
      </c>
      <c r="D134" s="142">
        <f>SUM(D124:D133)</f>
        <v>5040.5690560000003</v>
      </c>
    </row>
    <row r="135" spans="1:4" ht="13.5" customHeight="1" x14ac:dyDescent="0.25">
      <c r="A135" s="4" t="s">
        <v>45</v>
      </c>
      <c r="B135" s="40">
        <f>B121-B134</f>
        <v>-6239.5985520000004</v>
      </c>
      <c r="C135" s="40">
        <f>C121-C134</f>
        <v>-5374.0798720000003</v>
      </c>
      <c r="D135" s="142">
        <f>D121-D134</f>
        <v>-5040.5690560000003</v>
      </c>
    </row>
    <row r="136" spans="1:4" ht="13.65" customHeight="1" x14ac:dyDescent="0.25">
      <c r="A136" s="2"/>
      <c r="B136" s="41"/>
      <c r="C136" s="41"/>
      <c r="D136" s="143"/>
    </row>
    <row r="137" spans="1:4" ht="13.65" customHeight="1" x14ac:dyDescent="0.25">
      <c r="A137" s="34" t="s">
        <v>97</v>
      </c>
      <c r="B137" s="38" t="s">
        <v>47</v>
      </c>
      <c r="C137" s="38" t="s">
        <v>47</v>
      </c>
      <c r="D137" s="139" t="s">
        <v>47</v>
      </c>
    </row>
    <row r="138" spans="1:4" ht="13.65" customHeight="1" x14ac:dyDescent="0.25">
      <c r="A138" s="35"/>
      <c r="B138" s="47" t="s">
        <v>48</v>
      </c>
      <c r="C138" s="47" t="s">
        <v>48</v>
      </c>
      <c r="D138" s="140" t="s">
        <v>48</v>
      </c>
    </row>
    <row r="139" spans="1:4" ht="13.65" customHeight="1" x14ac:dyDescent="0.25">
      <c r="A139" s="5" t="s">
        <v>49</v>
      </c>
      <c r="B139" s="41"/>
      <c r="C139" s="41"/>
      <c r="D139" s="143"/>
    </row>
    <row r="140" spans="1:4" ht="13.65" customHeight="1" x14ac:dyDescent="0.25">
      <c r="A140" s="5" t="s">
        <v>8</v>
      </c>
      <c r="B140" s="42">
        <v>1147104</v>
      </c>
      <c r="C140" s="42">
        <f>1194900*96%</f>
        <v>1147104</v>
      </c>
      <c r="D140" s="144">
        <v>1147104</v>
      </c>
    </row>
    <row r="141" spans="1:4" ht="13.65" customHeight="1" x14ac:dyDescent="0.25">
      <c r="A141" s="5" t="s">
        <v>15</v>
      </c>
      <c r="B141" s="42">
        <v>30000</v>
      </c>
      <c r="C141" s="42">
        <v>30000</v>
      </c>
      <c r="D141" s="144">
        <v>30000</v>
      </c>
    </row>
    <row r="142" spans="1:4" ht="13.65" customHeight="1" x14ac:dyDescent="0.25">
      <c r="A142" s="5" t="s">
        <v>12</v>
      </c>
      <c r="B142" s="42">
        <v>31632.519999999997</v>
      </c>
      <c r="C142" s="42">
        <v>31632.519999999997</v>
      </c>
      <c r="D142" s="144">
        <v>0</v>
      </c>
    </row>
    <row r="143" spans="1:4" ht="13.65" customHeight="1" x14ac:dyDescent="0.25">
      <c r="A143" s="5" t="s">
        <v>98</v>
      </c>
      <c r="B143" s="43">
        <v>0</v>
      </c>
      <c r="C143" s="43">
        <v>0</v>
      </c>
      <c r="D143" s="145">
        <v>0</v>
      </c>
    </row>
    <row r="144" spans="1:4" ht="13.65" customHeight="1" x14ac:dyDescent="0.25">
      <c r="A144" s="4" t="s">
        <v>43</v>
      </c>
      <c r="B144" s="44">
        <f>SUM(B140:B143)</f>
        <v>1208736.52</v>
      </c>
      <c r="C144" s="44">
        <f>SUM(C140:C143)</f>
        <v>1208736.52</v>
      </c>
      <c r="D144" s="146">
        <f>SUM(D140:D143)</f>
        <v>1177104</v>
      </c>
    </row>
    <row r="145" spans="1:4" ht="13.65" customHeight="1" x14ac:dyDescent="0.25">
      <c r="A145" s="1"/>
      <c r="B145" s="45"/>
      <c r="C145" s="45"/>
      <c r="D145" s="144"/>
    </row>
    <row r="146" spans="1:4" ht="13.65" customHeight="1" x14ac:dyDescent="0.25">
      <c r="A146" s="5" t="s">
        <v>52</v>
      </c>
      <c r="B146" s="45"/>
      <c r="C146" s="45"/>
      <c r="D146" s="144"/>
    </row>
    <row r="147" spans="1:4" ht="13.65" customHeight="1" x14ac:dyDescent="0.25">
      <c r="A147" s="5" t="s">
        <v>136</v>
      </c>
      <c r="B147" s="45">
        <v>1500</v>
      </c>
      <c r="C147" s="45">
        <v>2000</v>
      </c>
      <c r="D147" s="144">
        <v>15000</v>
      </c>
    </row>
    <row r="148" spans="1:4" ht="13.65" customHeight="1" x14ac:dyDescent="0.25">
      <c r="A148" s="5" t="s">
        <v>54</v>
      </c>
      <c r="B148" s="42">
        <v>15000</v>
      </c>
      <c r="C148" s="42">
        <v>15000</v>
      </c>
      <c r="D148" s="144">
        <v>999.54000000000008</v>
      </c>
    </row>
    <row r="149" spans="1:4" ht="13.65" customHeight="1" x14ac:dyDescent="0.25">
      <c r="A149" s="5" t="s">
        <v>57</v>
      </c>
      <c r="B149" s="42">
        <v>17000</v>
      </c>
      <c r="C149" s="42">
        <v>999.54000000000008</v>
      </c>
      <c r="D149" s="144">
        <v>3000</v>
      </c>
    </row>
    <row r="150" spans="1:4" ht="13.65" customHeight="1" x14ac:dyDescent="0.25">
      <c r="A150" s="5" t="s">
        <v>99</v>
      </c>
      <c r="B150" s="42">
        <v>3000</v>
      </c>
      <c r="C150" s="42">
        <v>3000</v>
      </c>
      <c r="D150" s="144">
        <v>0</v>
      </c>
    </row>
    <row r="151" spans="1:4" ht="13.65" customHeight="1" x14ac:dyDescent="0.25">
      <c r="A151" s="5" t="s">
        <v>59</v>
      </c>
      <c r="B151" s="42">
        <v>6011.8266666666668</v>
      </c>
      <c r="C151" s="42">
        <v>6011.8266666666668</v>
      </c>
      <c r="D151" s="144">
        <v>0</v>
      </c>
    </row>
    <row r="152" spans="1:4" ht="13.65" customHeight="1" x14ac:dyDescent="0.25">
      <c r="A152" s="5" t="s">
        <v>88</v>
      </c>
      <c r="B152" s="42">
        <v>2500</v>
      </c>
      <c r="C152" s="42">
        <v>858.6</v>
      </c>
      <c r="D152" s="144">
        <v>858.6</v>
      </c>
    </row>
    <row r="153" spans="1:4" ht="13.65" customHeight="1" x14ac:dyDescent="0.25">
      <c r="A153" s="5" t="s">
        <v>100</v>
      </c>
      <c r="B153" s="42">
        <v>80000</v>
      </c>
      <c r="C153" s="42">
        <v>80000</v>
      </c>
      <c r="D153" s="144">
        <v>72000</v>
      </c>
    </row>
    <row r="154" spans="1:4" ht="13.65" customHeight="1" x14ac:dyDescent="0.25">
      <c r="A154" s="5" t="s">
        <v>89</v>
      </c>
      <c r="B154" s="42">
        <v>10000</v>
      </c>
      <c r="C154" s="42">
        <v>10000</v>
      </c>
      <c r="D154" s="144">
        <v>10000</v>
      </c>
    </row>
    <row r="155" spans="1:4" ht="13.65" customHeight="1" x14ac:dyDescent="0.25">
      <c r="A155" s="5" t="s">
        <v>101</v>
      </c>
      <c r="B155" s="42">
        <v>40000</v>
      </c>
      <c r="C155" s="42">
        <v>45000</v>
      </c>
      <c r="D155" s="144">
        <v>20000</v>
      </c>
    </row>
    <row r="156" spans="1:4" ht="13.65" customHeight="1" x14ac:dyDescent="0.25">
      <c r="A156" s="5" t="s">
        <v>102</v>
      </c>
      <c r="B156" s="42">
        <v>0</v>
      </c>
      <c r="C156" s="42">
        <v>0</v>
      </c>
      <c r="D156" s="144">
        <v>0</v>
      </c>
    </row>
    <row r="157" spans="1:4" ht="13.65" customHeight="1" x14ac:dyDescent="0.25">
      <c r="A157" s="5" t="s">
        <v>63</v>
      </c>
      <c r="B157" s="42">
        <v>0</v>
      </c>
      <c r="C157" s="42">
        <v>443.10240000000005</v>
      </c>
      <c r="D157" s="144">
        <v>443.10240000000005</v>
      </c>
    </row>
    <row r="158" spans="1:4" ht="13.65" customHeight="1" x14ac:dyDescent="0.25">
      <c r="A158" s="5" t="s">
        <v>66</v>
      </c>
      <c r="B158" s="42">
        <v>1500</v>
      </c>
      <c r="C158" s="42">
        <v>400</v>
      </c>
      <c r="D158" s="144">
        <v>400</v>
      </c>
    </row>
    <row r="159" spans="1:4" ht="13.65" customHeight="1" x14ac:dyDescent="0.25">
      <c r="A159" s="5" t="s">
        <v>67</v>
      </c>
      <c r="B159" s="42">
        <v>10000</v>
      </c>
      <c r="C159" s="42">
        <v>48000</v>
      </c>
      <c r="D159" s="144">
        <v>48000</v>
      </c>
    </row>
    <row r="160" spans="1:4" ht="13.65" customHeight="1" x14ac:dyDescent="0.25">
      <c r="A160" s="5" t="s">
        <v>103</v>
      </c>
      <c r="B160" s="42">
        <v>20000</v>
      </c>
      <c r="C160" s="42">
        <v>20000</v>
      </c>
      <c r="D160" s="144">
        <v>40000</v>
      </c>
    </row>
    <row r="161" spans="1:4" ht="13.65" customHeight="1" x14ac:dyDescent="0.25">
      <c r="A161" s="5" t="s">
        <v>84</v>
      </c>
      <c r="B161" s="42">
        <v>70638.2</v>
      </c>
      <c r="C161" s="42">
        <v>70638.2</v>
      </c>
      <c r="D161" s="144">
        <v>8355.9600000000009</v>
      </c>
    </row>
    <row r="162" spans="1:4" ht="13.65" customHeight="1" x14ac:dyDescent="0.25">
      <c r="A162" s="5" t="s">
        <v>104</v>
      </c>
      <c r="B162" s="42">
        <v>12</v>
      </c>
      <c r="C162" s="42">
        <v>77.760000000000005</v>
      </c>
      <c r="D162" s="144">
        <v>77.760000000000005</v>
      </c>
    </row>
    <row r="163" spans="1:4" ht="13.65" customHeight="1" x14ac:dyDescent="0.25">
      <c r="A163" s="5" t="s">
        <v>105</v>
      </c>
      <c r="B163" s="42">
        <v>0</v>
      </c>
      <c r="C163" s="42">
        <v>0</v>
      </c>
      <c r="D163" s="144">
        <v>0</v>
      </c>
    </row>
    <row r="164" spans="1:4" ht="13.65" customHeight="1" x14ac:dyDescent="0.25">
      <c r="A164" s="5" t="s">
        <v>69</v>
      </c>
      <c r="B164" s="42">
        <v>5000</v>
      </c>
      <c r="C164" s="42">
        <v>1268.46</v>
      </c>
      <c r="D164" s="144">
        <v>1268.46</v>
      </c>
    </row>
    <row r="165" spans="1:4" ht="13.65" customHeight="1" x14ac:dyDescent="0.25">
      <c r="A165" s="5" t="s">
        <v>92</v>
      </c>
      <c r="B165" s="42">
        <v>0</v>
      </c>
      <c r="C165" s="42">
        <v>0</v>
      </c>
      <c r="D165" s="144">
        <v>0</v>
      </c>
    </row>
    <row r="166" spans="1:4" ht="13.65" customHeight="1" x14ac:dyDescent="0.25">
      <c r="A166" s="5" t="s">
        <v>72</v>
      </c>
      <c r="B166" s="42">
        <v>24585.881232000003</v>
      </c>
      <c r="C166" s="42">
        <v>32210.006400000006</v>
      </c>
      <c r="D166" s="144">
        <v>32210.006400000006</v>
      </c>
    </row>
    <row r="167" spans="1:4" ht="13.65" customHeight="1" x14ac:dyDescent="0.25">
      <c r="A167" s="5" t="s">
        <v>73</v>
      </c>
      <c r="B167" s="42">
        <v>9726.3582239999996</v>
      </c>
      <c r="C167" s="42">
        <v>12856.708800000002</v>
      </c>
      <c r="D167" s="144">
        <v>12856.708800000002</v>
      </c>
    </row>
    <row r="168" spans="1:4" ht="13.65" customHeight="1" x14ac:dyDescent="0.25">
      <c r="A168" s="5" t="s">
        <v>74</v>
      </c>
      <c r="B168" s="42">
        <v>6744.7158239999999</v>
      </c>
      <c r="C168" s="42">
        <v>18265.5</v>
      </c>
      <c r="D168" s="144">
        <v>18265.5</v>
      </c>
    </row>
    <row r="169" spans="1:4" ht="13.65" customHeight="1" x14ac:dyDescent="0.25">
      <c r="A169" s="5" t="s">
        <v>106</v>
      </c>
      <c r="B169" s="42">
        <v>0</v>
      </c>
      <c r="C169" s="42">
        <v>0</v>
      </c>
      <c r="D169" s="144">
        <v>0</v>
      </c>
    </row>
    <row r="170" spans="1:4" ht="13.65" customHeight="1" x14ac:dyDescent="0.25">
      <c r="A170" s="5" t="s">
        <v>75</v>
      </c>
      <c r="B170" s="42">
        <v>554331.42019200011</v>
      </c>
      <c r="C170" s="42">
        <v>619497.82613333338</v>
      </c>
      <c r="D170" s="144">
        <v>523532.80000000005</v>
      </c>
    </row>
    <row r="171" spans="1:4" ht="13.65" customHeight="1" x14ac:dyDescent="0.25">
      <c r="A171" s="5" t="s">
        <v>76</v>
      </c>
      <c r="B171" s="42">
        <v>0</v>
      </c>
      <c r="C171" s="42">
        <v>20601.906666666669</v>
      </c>
      <c r="D171" s="144">
        <v>3194.2460160000005</v>
      </c>
    </row>
    <row r="172" spans="1:4" ht="13.65" customHeight="1" x14ac:dyDescent="0.25">
      <c r="A172" s="5" t="s">
        <v>77</v>
      </c>
      <c r="B172" s="42">
        <v>19172.134344000002</v>
      </c>
      <c r="C172" s="42">
        <f>(27946.62*104%)*1.04</f>
        <v>30227.064191999998</v>
      </c>
      <c r="D172" s="144">
        <v>30227.064191999998</v>
      </c>
    </row>
    <row r="173" spans="1:4" ht="13.65" customHeight="1" x14ac:dyDescent="0.25">
      <c r="A173" s="5" t="s">
        <v>107</v>
      </c>
      <c r="B173" s="42">
        <v>0</v>
      </c>
      <c r="C173" s="42">
        <f>212.22*104%</f>
        <v>220.7088</v>
      </c>
      <c r="D173" s="144">
        <v>220.7088</v>
      </c>
    </row>
    <row r="174" spans="1:4" ht="13.65" customHeight="1" x14ac:dyDescent="0.25">
      <c r="A174" s="5" t="s">
        <v>78</v>
      </c>
      <c r="B174" s="42">
        <v>23883.638064000002</v>
      </c>
      <c r="C174" s="42">
        <f>(25809.84*104%)*1.04</f>
        <v>27915.922944000002</v>
      </c>
      <c r="D174" s="144">
        <v>27915.922944000002</v>
      </c>
    </row>
    <row r="175" spans="1:4" ht="13.65" customHeight="1" x14ac:dyDescent="0.25">
      <c r="A175" s="5" t="s">
        <v>79</v>
      </c>
      <c r="B175" s="42">
        <v>0</v>
      </c>
      <c r="C175" s="42">
        <v>0</v>
      </c>
      <c r="D175" s="144">
        <v>0</v>
      </c>
    </row>
    <row r="176" spans="1:4" ht="13.65" customHeight="1" x14ac:dyDescent="0.25">
      <c r="A176" s="5" t="s">
        <v>108</v>
      </c>
      <c r="B176" s="42">
        <v>0</v>
      </c>
      <c r="C176" s="42">
        <v>0</v>
      </c>
      <c r="D176" s="144">
        <v>20000</v>
      </c>
    </row>
    <row r="177" spans="1:4" ht="13.65" customHeight="1" x14ac:dyDescent="0.25">
      <c r="A177" s="5" t="s">
        <v>85</v>
      </c>
      <c r="B177" s="42">
        <v>4174.7400000000007</v>
      </c>
      <c r="C177" s="42">
        <v>4174.7400000000007</v>
      </c>
      <c r="D177" s="144">
        <v>4174.7400000000007</v>
      </c>
    </row>
    <row r="178" spans="1:4" ht="13.65" customHeight="1" x14ac:dyDescent="0.25">
      <c r="A178" s="5" t="s">
        <v>109</v>
      </c>
      <c r="B178" s="42">
        <v>60000</v>
      </c>
      <c r="C178" s="42">
        <v>60000</v>
      </c>
      <c r="D178" s="144">
        <v>22760</v>
      </c>
    </row>
    <row r="179" spans="1:4" ht="13.65" customHeight="1" x14ac:dyDescent="0.25">
      <c r="A179" s="5" t="s">
        <v>93</v>
      </c>
      <c r="B179" s="42">
        <v>1000</v>
      </c>
      <c r="C179" s="42">
        <v>0</v>
      </c>
      <c r="D179" s="144">
        <v>0</v>
      </c>
    </row>
    <row r="180" spans="1:4" ht="13.65" customHeight="1" x14ac:dyDescent="0.25">
      <c r="A180" s="5" t="s">
        <v>110</v>
      </c>
      <c r="B180" s="42">
        <v>0</v>
      </c>
      <c r="C180" s="42">
        <v>0</v>
      </c>
      <c r="D180" s="144">
        <v>0</v>
      </c>
    </row>
    <row r="181" spans="1:4" ht="13.65" customHeight="1" x14ac:dyDescent="0.25">
      <c r="A181" s="5" t="s">
        <v>111</v>
      </c>
      <c r="B181" s="42">
        <v>0</v>
      </c>
      <c r="C181" s="42">
        <v>0</v>
      </c>
      <c r="D181" s="144">
        <v>0</v>
      </c>
    </row>
    <row r="182" spans="1:4" ht="13.65" customHeight="1" x14ac:dyDescent="0.25">
      <c r="A182" s="5" t="s">
        <v>94</v>
      </c>
      <c r="B182" s="42">
        <v>35000</v>
      </c>
      <c r="C182" s="42">
        <v>35000</v>
      </c>
      <c r="D182" s="144">
        <v>35000</v>
      </c>
    </row>
    <row r="183" spans="1:4" ht="13.65" customHeight="1" x14ac:dyDescent="0.25">
      <c r="A183" s="5" t="s">
        <v>112</v>
      </c>
      <c r="B183" s="42">
        <v>0</v>
      </c>
      <c r="C183" s="42">
        <v>64.800000000000011</v>
      </c>
      <c r="D183" s="144">
        <v>64.800000000000011</v>
      </c>
    </row>
    <row r="184" spans="1:4" ht="13.65" customHeight="1" x14ac:dyDescent="0.25">
      <c r="A184" s="5" t="s">
        <v>113</v>
      </c>
      <c r="B184" s="42">
        <v>0</v>
      </c>
      <c r="C184" s="42">
        <v>0</v>
      </c>
      <c r="D184" s="144">
        <v>0</v>
      </c>
    </row>
    <row r="185" spans="1:4" ht="13.65" customHeight="1" x14ac:dyDescent="0.25">
      <c r="A185" s="5" t="s">
        <v>59</v>
      </c>
      <c r="B185" s="42">
        <v>0</v>
      </c>
      <c r="C185" s="42">
        <v>0</v>
      </c>
      <c r="D185" s="144">
        <v>0</v>
      </c>
    </row>
    <row r="186" spans="1:4" ht="13.5" customHeight="1" x14ac:dyDescent="0.25">
      <c r="A186" s="5" t="s">
        <v>136</v>
      </c>
      <c r="B186" s="42">
        <v>0</v>
      </c>
      <c r="C186" s="42">
        <v>0</v>
      </c>
      <c r="D186" s="144">
        <v>0</v>
      </c>
    </row>
    <row r="187" spans="1:4" ht="13.5" customHeight="1" x14ac:dyDescent="0.25">
      <c r="A187" s="5" t="s">
        <v>114</v>
      </c>
      <c r="B187" s="42">
        <v>9000</v>
      </c>
      <c r="C187" s="42">
        <v>0</v>
      </c>
      <c r="D187" s="144">
        <v>0</v>
      </c>
    </row>
    <row r="188" spans="1:4" ht="13.65" customHeight="1" x14ac:dyDescent="0.25">
      <c r="A188" s="4" t="s">
        <v>44</v>
      </c>
      <c r="B188" s="40">
        <f>SUM(B147:B187)</f>
        <v>1029780.9145466669</v>
      </c>
      <c r="C188" s="40">
        <f>SUM(C147:C187)</f>
        <v>1164732.6730026668</v>
      </c>
      <c r="D188" s="142">
        <f t="shared" ref="D188" si="3">SUM(D147:D187)</f>
        <v>950825.91955200012</v>
      </c>
    </row>
    <row r="189" spans="1:4" ht="13.65" customHeight="1" x14ac:dyDescent="0.25">
      <c r="A189" s="4" t="s">
        <v>45</v>
      </c>
      <c r="B189" s="40">
        <f>B144-B188</f>
        <v>178955.60545333312</v>
      </c>
      <c r="C189" s="40">
        <f>C144-C188</f>
        <v>44003.846997333225</v>
      </c>
      <c r="D189" s="142">
        <f>D144-D188</f>
        <v>226278.08044799988</v>
      </c>
    </row>
    <row r="190" spans="1:4" ht="13.65" customHeight="1" x14ac:dyDescent="0.25">
      <c r="A190" s="2"/>
      <c r="B190" s="41"/>
      <c r="C190" s="41"/>
      <c r="D190" s="143"/>
    </row>
    <row r="191" spans="1:4" ht="13.65" customHeight="1" x14ac:dyDescent="0.25">
      <c r="A191" s="34" t="s">
        <v>115</v>
      </c>
      <c r="B191" s="38" t="s">
        <v>47</v>
      </c>
      <c r="C191" s="38" t="s">
        <v>47</v>
      </c>
      <c r="D191" s="139" t="s">
        <v>47</v>
      </c>
    </row>
    <row r="192" spans="1:4" ht="13.65" customHeight="1" x14ac:dyDescent="0.25">
      <c r="A192" s="35"/>
      <c r="B192" s="47" t="s">
        <v>48</v>
      </c>
      <c r="C192" s="47" t="s">
        <v>48</v>
      </c>
      <c r="D192" s="140" t="s">
        <v>48</v>
      </c>
    </row>
    <row r="193" spans="1:4" ht="13.65" customHeight="1" x14ac:dyDescent="0.25">
      <c r="A193" s="5" t="s">
        <v>49</v>
      </c>
      <c r="B193" s="42"/>
      <c r="C193" s="42"/>
      <c r="D193" s="144"/>
    </row>
    <row r="194" spans="1:4" ht="13.65" customHeight="1" x14ac:dyDescent="0.25">
      <c r="A194" s="5" t="s">
        <v>21</v>
      </c>
      <c r="B194" s="42"/>
      <c r="C194" s="42"/>
      <c r="D194" s="144"/>
    </row>
    <row r="195" spans="1:4" ht="13.65" customHeight="1" x14ac:dyDescent="0.25">
      <c r="A195" s="5" t="s">
        <v>43</v>
      </c>
      <c r="B195" s="49">
        <v>0</v>
      </c>
      <c r="C195" s="49">
        <v>0</v>
      </c>
      <c r="D195" s="143">
        <v>0</v>
      </c>
    </row>
    <row r="196" spans="1:4" ht="13.65" customHeight="1" x14ac:dyDescent="0.25">
      <c r="A196" s="1"/>
      <c r="B196" s="45"/>
      <c r="C196" s="45"/>
      <c r="D196" s="144"/>
    </row>
    <row r="197" spans="1:4" ht="13.65" customHeight="1" x14ac:dyDescent="0.25">
      <c r="A197" s="5" t="s">
        <v>52</v>
      </c>
      <c r="B197" s="45"/>
      <c r="C197" s="45"/>
      <c r="D197" s="144"/>
    </row>
    <row r="198" spans="1:4" ht="13.65" customHeight="1" x14ac:dyDescent="0.25">
      <c r="A198" s="5" t="s">
        <v>136</v>
      </c>
      <c r="B198" s="45"/>
      <c r="C198" s="45"/>
      <c r="D198" s="144"/>
    </row>
    <row r="199" spans="1:4" ht="13.65" customHeight="1" x14ac:dyDescent="0.25">
      <c r="A199" s="5" t="s">
        <v>57</v>
      </c>
      <c r="B199" s="42">
        <v>0</v>
      </c>
      <c r="C199" s="42">
        <v>0</v>
      </c>
      <c r="D199" s="144">
        <v>0</v>
      </c>
    </row>
    <row r="200" spans="1:4" ht="13.65" customHeight="1" x14ac:dyDescent="0.25">
      <c r="A200" s="5" t="s">
        <v>89</v>
      </c>
      <c r="B200" s="42">
        <v>0</v>
      </c>
      <c r="C200" s="42">
        <v>0</v>
      </c>
      <c r="D200" s="144">
        <v>0</v>
      </c>
    </row>
    <row r="201" spans="1:4" ht="13.65" customHeight="1" x14ac:dyDescent="0.25">
      <c r="A201" s="5" t="s">
        <v>101</v>
      </c>
      <c r="B201" s="42">
        <v>0</v>
      </c>
      <c r="C201" s="42">
        <v>0</v>
      </c>
      <c r="D201" s="144">
        <v>0</v>
      </c>
    </row>
    <row r="202" spans="1:4" ht="13.65" customHeight="1" x14ac:dyDescent="0.25">
      <c r="A202" s="5" t="s">
        <v>66</v>
      </c>
      <c r="B202" s="42">
        <v>0</v>
      </c>
      <c r="C202" s="42">
        <v>0</v>
      </c>
      <c r="D202" s="144">
        <v>500</v>
      </c>
    </row>
    <row r="203" spans="1:4" ht="13.65" customHeight="1" x14ac:dyDescent="0.25">
      <c r="A203" s="5" t="s">
        <v>84</v>
      </c>
      <c r="B203" s="42">
        <v>0</v>
      </c>
      <c r="C203" s="42">
        <v>0</v>
      </c>
      <c r="D203" s="144">
        <v>0</v>
      </c>
    </row>
    <row r="204" spans="1:4" ht="13.65" customHeight="1" x14ac:dyDescent="0.25">
      <c r="A204" s="5" t="s">
        <v>69</v>
      </c>
      <c r="B204" s="42">
        <v>0</v>
      </c>
      <c r="C204" s="42">
        <v>0</v>
      </c>
      <c r="D204" s="144">
        <v>0</v>
      </c>
    </row>
    <row r="205" spans="1:4" ht="13.5" customHeight="1" x14ac:dyDescent="0.25">
      <c r="A205" s="5" t="s">
        <v>85</v>
      </c>
      <c r="B205" s="42">
        <v>0</v>
      </c>
      <c r="C205" s="42">
        <v>0</v>
      </c>
      <c r="D205" s="144">
        <v>3000</v>
      </c>
    </row>
    <row r="206" spans="1:4" ht="13.5" customHeight="1" x14ac:dyDescent="0.25">
      <c r="A206" s="5" t="s">
        <v>94</v>
      </c>
      <c r="B206" s="42">
        <v>0</v>
      </c>
      <c r="C206" s="42">
        <v>0</v>
      </c>
      <c r="D206" s="144">
        <v>0</v>
      </c>
    </row>
    <row r="207" spans="1:4" ht="13.65" customHeight="1" x14ac:dyDescent="0.25">
      <c r="A207" s="4" t="s">
        <v>44</v>
      </c>
      <c r="B207" s="40">
        <f>SUM(B199:B206)</f>
        <v>0</v>
      </c>
      <c r="C207" s="40">
        <f>SUM(C199:C206)</f>
        <v>0</v>
      </c>
      <c r="D207" s="142">
        <f>SUM(D199:D206)</f>
        <v>3500</v>
      </c>
    </row>
    <row r="208" spans="1:4" ht="13.65" customHeight="1" x14ac:dyDescent="0.25">
      <c r="A208" s="4" t="s">
        <v>45</v>
      </c>
      <c r="B208" s="40">
        <f>B195-B207</f>
        <v>0</v>
      </c>
      <c r="C208" s="40">
        <f>C195-C207</f>
        <v>0</v>
      </c>
      <c r="D208" s="142">
        <f>D195-D207</f>
        <v>-3500</v>
      </c>
    </row>
    <row r="209" spans="1:4" ht="13.65" customHeight="1" x14ac:dyDescent="0.25">
      <c r="A209" s="10"/>
      <c r="B209" s="49"/>
      <c r="C209" s="49"/>
      <c r="D209" s="143"/>
    </row>
    <row r="210" spans="1:4" ht="13.65" customHeight="1" x14ac:dyDescent="0.25">
      <c r="A210" s="34" t="s">
        <v>116</v>
      </c>
      <c r="B210" s="38" t="s">
        <v>47</v>
      </c>
      <c r="C210" s="38" t="s">
        <v>47</v>
      </c>
      <c r="D210" s="139" t="s">
        <v>47</v>
      </c>
    </row>
    <row r="211" spans="1:4" ht="13.65" customHeight="1" x14ac:dyDescent="0.25">
      <c r="A211" s="35"/>
      <c r="B211" s="47" t="s">
        <v>48</v>
      </c>
      <c r="C211" s="47" t="s">
        <v>48</v>
      </c>
      <c r="D211" s="140" t="s">
        <v>48</v>
      </c>
    </row>
    <row r="212" spans="1:4" ht="13.65" customHeight="1" x14ac:dyDescent="0.25">
      <c r="A212" s="5" t="s">
        <v>49</v>
      </c>
      <c r="B212" s="42"/>
      <c r="C212" s="42"/>
      <c r="D212" s="144"/>
    </row>
    <row r="213" spans="1:4" ht="13.65" customHeight="1" x14ac:dyDescent="0.25">
      <c r="A213" s="5" t="s">
        <v>117</v>
      </c>
      <c r="B213" s="42"/>
      <c r="C213" s="42"/>
      <c r="D213" s="144"/>
    </row>
    <row r="214" spans="1:4" ht="13.65" customHeight="1" x14ac:dyDescent="0.25">
      <c r="A214" s="4" t="s">
        <v>43</v>
      </c>
      <c r="B214" s="44">
        <v>0</v>
      </c>
      <c r="C214" s="44">
        <v>0</v>
      </c>
      <c r="D214" s="146">
        <v>0</v>
      </c>
    </row>
    <row r="215" spans="1:4" ht="13.65" customHeight="1" x14ac:dyDescent="0.25">
      <c r="A215" s="1"/>
      <c r="B215" s="45"/>
      <c r="C215" s="45"/>
      <c r="D215" s="144"/>
    </row>
    <row r="216" spans="1:4" ht="13.65" customHeight="1" x14ac:dyDescent="0.25">
      <c r="A216" s="5" t="s">
        <v>52</v>
      </c>
      <c r="B216" s="45"/>
      <c r="C216" s="45"/>
      <c r="D216" s="144"/>
    </row>
    <row r="217" spans="1:4" ht="13.65" customHeight="1" x14ac:dyDescent="0.25">
      <c r="A217" s="5" t="s">
        <v>136</v>
      </c>
      <c r="B217" s="45">
        <v>0</v>
      </c>
      <c r="C217" s="45"/>
      <c r="D217" s="144"/>
    </row>
    <row r="218" spans="1:4" ht="13.65" customHeight="1" x14ac:dyDescent="0.25">
      <c r="A218" s="5" t="s">
        <v>118</v>
      </c>
      <c r="B218" s="42">
        <v>0</v>
      </c>
      <c r="C218" s="42">
        <v>567</v>
      </c>
      <c r="D218" s="144">
        <v>567</v>
      </c>
    </row>
    <row r="219" spans="1:4" ht="13.65" customHeight="1" x14ac:dyDescent="0.25">
      <c r="A219" s="5" t="s">
        <v>66</v>
      </c>
      <c r="B219" s="42">
        <v>0</v>
      </c>
      <c r="C219" s="42">
        <v>0</v>
      </c>
      <c r="D219" s="144">
        <v>0</v>
      </c>
    </row>
    <row r="220" spans="1:4" ht="13.65" customHeight="1" x14ac:dyDescent="0.25">
      <c r="A220" s="5" t="s">
        <v>119</v>
      </c>
      <c r="B220" s="42">
        <v>0</v>
      </c>
      <c r="C220" s="42">
        <v>0</v>
      </c>
      <c r="D220" s="144">
        <v>0</v>
      </c>
    </row>
    <row r="221" spans="1:4" ht="13.65" customHeight="1" x14ac:dyDescent="0.25">
      <c r="A221" s="5" t="s">
        <v>84</v>
      </c>
      <c r="B221" s="42">
        <v>0</v>
      </c>
      <c r="C221" s="42">
        <v>15000</v>
      </c>
      <c r="D221" s="144">
        <v>15000</v>
      </c>
    </row>
    <row r="222" spans="1:4" ht="13.65" customHeight="1" x14ac:dyDescent="0.25">
      <c r="A222" s="5" t="s">
        <v>69</v>
      </c>
      <c r="B222" s="42">
        <v>0</v>
      </c>
      <c r="C222" s="42">
        <v>186.3</v>
      </c>
      <c r="D222" s="144">
        <v>186.3</v>
      </c>
    </row>
    <row r="223" spans="1:4" ht="13.65" customHeight="1" x14ac:dyDescent="0.25">
      <c r="A223" s="5" t="s">
        <v>72</v>
      </c>
      <c r="B223" s="42">
        <v>0</v>
      </c>
      <c r="C223" s="42">
        <v>7112.1473280000018</v>
      </c>
      <c r="D223" s="144">
        <v>7112.1473280000018</v>
      </c>
    </row>
    <row r="224" spans="1:4" ht="13.65" customHeight="1" x14ac:dyDescent="0.25">
      <c r="A224" s="5" t="s">
        <v>73</v>
      </c>
      <c r="B224" s="42">
        <v>0</v>
      </c>
      <c r="C224" s="42">
        <v>2822.7813120000005</v>
      </c>
      <c r="D224" s="144">
        <v>2822.7813120000005</v>
      </c>
    </row>
    <row r="225" spans="1:4" ht="13.65" customHeight="1" x14ac:dyDescent="0.25">
      <c r="A225" s="5" t="s">
        <v>74</v>
      </c>
      <c r="B225" s="42">
        <v>0</v>
      </c>
      <c r="C225" s="42"/>
      <c r="D225" s="144">
        <v>125476.22131200001</v>
      </c>
    </row>
    <row r="226" spans="1:4" ht="13.65" customHeight="1" x14ac:dyDescent="0.25">
      <c r="A226" s="5" t="s">
        <v>75</v>
      </c>
      <c r="B226" s="42">
        <v>0</v>
      </c>
      <c r="C226" s="42">
        <v>0</v>
      </c>
      <c r="D226" s="144">
        <v>2242.8057600000002</v>
      </c>
    </row>
    <row r="227" spans="1:4" ht="13.65" customHeight="1" x14ac:dyDescent="0.25">
      <c r="A227" s="5" t="s">
        <v>76</v>
      </c>
      <c r="B227" s="42">
        <v>0</v>
      </c>
      <c r="C227" s="42">
        <v>2242.8057600000002</v>
      </c>
      <c r="D227" s="144">
        <v>2829.7900800000002</v>
      </c>
    </row>
    <row r="228" spans="1:4" ht="13.65" customHeight="1" x14ac:dyDescent="0.25">
      <c r="A228" s="5" t="s">
        <v>77</v>
      </c>
      <c r="B228" s="42">
        <v>0</v>
      </c>
      <c r="C228" s="42">
        <v>2829.7900800000002</v>
      </c>
      <c r="D228" s="144">
        <v>4588.9908480000004</v>
      </c>
    </row>
    <row r="229" spans="1:4" ht="13.65" customHeight="1" x14ac:dyDescent="0.25">
      <c r="A229" s="5" t="s">
        <v>78</v>
      </c>
      <c r="B229" s="42">
        <v>0</v>
      </c>
      <c r="C229" s="42">
        <v>4588.9908480000004</v>
      </c>
      <c r="D229" s="144">
        <v>362.88</v>
      </c>
    </row>
    <row r="230" spans="1:4" ht="13.65" customHeight="1" x14ac:dyDescent="0.25">
      <c r="A230" s="5" t="s">
        <v>108</v>
      </c>
      <c r="B230" s="42">
        <v>0</v>
      </c>
      <c r="C230" s="42">
        <v>362.88</v>
      </c>
      <c r="D230" s="144">
        <v>0</v>
      </c>
    </row>
    <row r="231" spans="1:4" ht="13.5" customHeight="1" x14ac:dyDescent="0.25">
      <c r="A231" s="5" t="s">
        <v>85</v>
      </c>
      <c r="B231" s="42">
        <v>0</v>
      </c>
      <c r="C231" s="42">
        <v>0</v>
      </c>
      <c r="D231" s="144">
        <v>0</v>
      </c>
    </row>
    <row r="232" spans="1:4" ht="13.5" customHeight="1" x14ac:dyDescent="0.25">
      <c r="A232" s="5" t="s">
        <v>94</v>
      </c>
      <c r="B232" s="42">
        <v>0</v>
      </c>
      <c r="C232" s="42">
        <v>0</v>
      </c>
      <c r="D232" s="144">
        <v>0</v>
      </c>
    </row>
    <row r="233" spans="1:4" ht="13.65" customHeight="1" x14ac:dyDescent="0.25">
      <c r="A233" s="4" t="s">
        <v>44</v>
      </c>
      <c r="B233" s="40">
        <f>SUM(B218:B232)</f>
        <v>0</v>
      </c>
      <c r="C233" s="40">
        <f>SUM(C218:C232)</f>
        <v>35712.695327999994</v>
      </c>
      <c r="D233" s="142">
        <f>SUM(D218:D232)</f>
        <v>161188.91663999998</v>
      </c>
    </row>
    <row r="234" spans="1:4" ht="13.65" customHeight="1" x14ac:dyDescent="0.25">
      <c r="A234" s="4" t="s">
        <v>45</v>
      </c>
      <c r="B234" s="40">
        <f>B214-B233</f>
        <v>0</v>
      </c>
      <c r="C234" s="40">
        <f>C214-C233</f>
        <v>-35712.695327999994</v>
      </c>
      <c r="D234" s="142">
        <f>D214-D233</f>
        <v>-161188.91663999998</v>
      </c>
    </row>
    <row r="235" spans="1:4" ht="13.65" customHeight="1" x14ac:dyDescent="0.25">
      <c r="A235" s="10"/>
      <c r="B235" s="49"/>
      <c r="C235" s="49"/>
      <c r="D235" s="143"/>
    </row>
    <row r="236" spans="1:4" ht="13.65" customHeight="1" x14ac:dyDescent="0.25">
      <c r="A236" s="34" t="s">
        <v>30</v>
      </c>
      <c r="B236" s="38" t="s">
        <v>47</v>
      </c>
      <c r="C236" s="38" t="s">
        <v>47</v>
      </c>
      <c r="D236" s="139" t="s">
        <v>47</v>
      </c>
    </row>
    <row r="237" spans="1:4" ht="13.65" customHeight="1" x14ac:dyDescent="0.25">
      <c r="A237" s="35"/>
      <c r="B237" s="47" t="s">
        <v>48</v>
      </c>
      <c r="C237" s="47" t="s">
        <v>48</v>
      </c>
      <c r="D237" s="140" t="s">
        <v>48</v>
      </c>
    </row>
    <row r="238" spans="1:4" ht="13.65" customHeight="1" x14ac:dyDescent="0.25">
      <c r="A238" s="5" t="s">
        <v>49</v>
      </c>
      <c r="B238" s="41"/>
      <c r="C238" s="41"/>
      <c r="D238" s="143"/>
    </row>
    <row r="239" spans="1:4" ht="13.65" customHeight="1" x14ac:dyDescent="0.25">
      <c r="A239" s="5" t="s">
        <v>8</v>
      </c>
      <c r="B239" s="42">
        <v>26208</v>
      </c>
      <c r="C239" s="42">
        <f>27300*96%</f>
        <v>26208</v>
      </c>
      <c r="D239" s="144">
        <f>27300*96%</f>
        <v>26208</v>
      </c>
    </row>
    <row r="240" spans="1:4" ht="13.65" customHeight="1" x14ac:dyDescent="0.25">
      <c r="A240" s="5" t="s">
        <v>21</v>
      </c>
      <c r="B240" s="42"/>
      <c r="C240" s="42"/>
      <c r="D240" s="144"/>
    </row>
    <row r="241" spans="1:5" ht="13.65" customHeight="1" x14ac:dyDescent="0.25">
      <c r="A241" s="5" t="s">
        <v>12</v>
      </c>
      <c r="B241" s="43">
        <v>100</v>
      </c>
      <c r="C241" s="43">
        <v>0</v>
      </c>
      <c r="D241" s="145">
        <v>3000</v>
      </c>
    </row>
    <row r="242" spans="1:5" ht="13.65" customHeight="1" x14ac:dyDescent="0.25">
      <c r="A242" s="4" t="s">
        <v>43</v>
      </c>
      <c r="B242" s="44">
        <f>SUM(B239:B241)</f>
        <v>26308</v>
      </c>
      <c r="C242" s="44">
        <f>SUM(C239:C241)</f>
        <v>26208</v>
      </c>
      <c r="D242" s="146">
        <f>SUM(D239:D241)</f>
        <v>29208</v>
      </c>
    </row>
    <row r="243" spans="1:5" ht="13.65" customHeight="1" x14ac:dyDescent="0.25">
      <c r="A243" s="1"/>
      <c r="B243" s="45"/>
      <c r="C243" s="45"/>
      <c r="D243" s="144"/>
    </row>
    <row r="244" spans="1:5" ht="13.65" customHeight="1" x14ac:dyDescent="0.25">
      <c r="A244" s="5" t="s">
        <v>52</v>
      </c>
      <c r="B244" s="45"/>
      <c r="C244" s="45"/>
      <c r="D244" s="144"/>
    </row>
    <row r="245" spans="1:5" ht="13.65" customHeight="1" x14ac:dyDescent="0.25">
      <c r="A245" s="5" t="s">
        <v>57</v>
      </c>
      <c r="B245" s="45"/>
      <c r="C245" s="45"/>
      <c r="D245" s="144"/>
    </row>
    <row r="246" spans="1:5" ht="13.65" customHeight="1" x14ac:dyDescent="0.25">
      <c r="A246" s="5" t="s">
        <v>66</v>
      </c>
      <c r="B246" s="42">
        <v>0</v>
      </c>
      <c r="C246" s="42">
        <v>0</v>
      </c>
      <c r="D246" s="144">
        <v>0</v>
      </c>
    </row>
    <row r="247" spans="1:5" ht="13.65" customHeight="1" x14ac:dyDescent="0.25">
      <c r="A247" s="5" t="s">
        <v>84</v>
      </c>
      <c r="B247" s="42">
        <v>3000</v>
      </c>
      <c r="C247" s="42">
        <v>4602</v>
      </c>
      <c r="D247" s="144">
        <v>9000</v>
      </c>
    </row>
    <row r="248" spans="1:5" ht="13.65" customHeight="1" x14ac:dyDescent="0.25">
      <c r="A248" s="5" t="s">
        <v>69</v>
      </c>
      <c r="B248" s="42">
        <v>0</v>
      </c>
      <c r="C248" s="42">
        <v>0</v>
      </c>
      <c r="D248" s="144">
        <v>0</v>
      </c>
      <c r="E248" s="15"/>
    </row>
    <row r="249" spans="1:5" ht="13.65" customHeight="1" x14ac:dyDescent="0.25">
      <c r="A249" s="5" t="s">
        <v>72</v>
      </c>
      <c r="B249" s="42">
        <v>1552.8984239999997</v>
      </c>
      <c r="C249" s="42">
        <v>963.70560000000012</v>
      </c>
      <c r="D249" s="144">
        <v>963.70560000000012</v>
      </c>
    </row>
    <row r="250" spans="1:5" ht="13.65" customHeight="1" x14ac:dyDescent="0.25">
      <c r="A250" s="5" t="s">
        <v>73</v>
      </c>
      <c r="B250" s="42">
        <v>768.50188800000001</v>
      </c>
      <c r="C250" s="42">
        <v>553.69267200000002</v>
      </c>
      <c r="D250" s="144">
        <v>553.69267200000002</v>
      </c>
    </row>
    <row r="251" spans="1:5" ht="13.65" customHeight="1" x14ac:dyDescent="0.25">
      <c r="A251" s="5" t="s">
        <v>74</v>
      </c>
      <c r="B251" s="42">
        <v>319.50600000000003</v>
      </c>
      <c r="C251" s="42"/>
      <c r="D251" s="144">
        <v>0</v>
      </c>
    </row>
    <row r="252" spans="1:5" ht="13.65" customHeight="1" x14ac:dyDescent="0.25">
      <c r="A252" s="5" t="s">
        <v>75</v>
      </c>
      <c r="B252" s="42">
        <v>33113.626656</v>
      </c>
      <c r="C252" s="42">
        <v>18387.2</v>
      </c>
      <c r="D252" s="144">
        <v>18387.2</v>
      </c>
    </row>
    <row r="253" spans="1:5" ht="13.5" customHeight="1" x14ac:dyDescent="0.25">
      <c r="A253" s="5" t="s">
        <v>76</v>
      </c>
      <c r="B253" s="42">
        <v>0</v>
      </c>
      <c r="C253" s="42">
        <v>1401.7536000000002</v>
      </c>
      <c r="D253" s="144">
        <v>1401.7536000000002</v>
      </c>
    </row>
    <row r="254" spans="1:5" ht="13.5" customHeight="1" x14ac:dyDescent="0.25">
      <c r="A254" s="30" t="s">
        <v>79</v>
      </c>
      <c r="B254" s="42">
        <v>0</v>
      </c>
      <c r="C254" s="42">
        <v>300</v>
      </c>
      <c r="D254" s="144">
        <v>300</v>
      </c>
    </row>
    <row r="255" spans="1:5" ht="13.65" customHeight="1" x14ac:dyDescent="0.25">
      <c r="A255" s="4" t="s">
        <v>44</v>
      </c>
      <c r="B255" s="40">
        <f>SUM(B246:B254)</f>
        <v>38754.532968</v>
      </c>
      <c r="C255" s="40">
        <f>SUM(C246:C254)</f>
        <v>26208.351872000003</v>
      </c>
      <c r="D255" s="142">
        <f>SUM(D246:D254)</f>
        <v>30606.351871999999</v>
      </c>
    </row>
    <row r="256" spans="1:5" ht="13.65" customHeight="1" x14ac:dyDescent="0.25">
      <c r="A256" s="4" t="s">
        <v>45</v>
      </c>
      <c r="B256" s="40">
        <f>B242-B255</f>
        <v>-12446.532968</v>
      </c>
      <c r="C256" s="40">
        <f>C242-C255</f>
        <v>-0.35187200000291341</v>
      </c>
      <c r="D256" s="142">
        <f>D242-D255</f>
        <v>-1398.3518719999993</v>
      </c>
    </row>
    <row r="257" spans="1:4" ht="13.65" customHeight="1" x14ac:dyDescent="0.25">
      <c r="A257" s="2"/>
      <c r="B257" s="41"/>
      <c r="C257" s="41"/>
      <c r="D257" s="143"/>
    </row>
    <row r="258" spans="1:4" ht="13.65" customHeight="1" x14ac:dyDescent="0.25">
      <c r="A258" s="34" t="s">
        <v>120</v>
      </c>
      <c r="B258" s="38" t="s">
        <v>47</v>
      </c>
      <c r="C258" s="38" t="s">
        <v>47</v>
      </c>
      <c r="D258" s="139" t="s">
        <v>47</v>
      </c>
    </row>
    <row r="259" spans="1:4" ht="13.65" customHeight="1" x14ac:dyDescent="0.25">
      <c r="A259" s="35"/>
      <c r="B259" s="47" t="s">
        <v>48</v>
      </c>
      <c r="C259" s="47" t="s">
        <v>48</v>
      </c>
      <c r="D259" s="140" t="s">
        <v>48</v>
      </c>
    </row>
    <row r="260" spans="1:4" ht="13.65" customHeight="1" x14ac:dyDescent="0.25">
      <c r="A260" s="5" t="s">
        <v>49</v>
      </c>
      <c r="B260" s="41"/>
      <c r="C260" s="41"/>
      <c r="D260" s="143"/>
    </row>
    <row r="261" spans="1:4" ht="13.65" customHeight="1" x14ac:dyDescent="0.25">
      <c r="A261" s="5" t="s">
        <v>117</v>
      </c>
      <c r="B261" s="43">
        <v>0</v>
      </c>
      <c r="C261" s="43">
        <v>0</v>
      </c>
      <c r="D261" s="145">
        <v>0</v>
      </c>
    </row>
    <row r="262" spans="1:4" ht="13.65" customHeight="1" x14ac:dyDescent="0.25">
      <c r="A262" s="4" t="s">
        <v>43</v>
      </c>
      <c r="B262" s="44">
        <v>0</v>
      </c>
      <c r="C262" s="44">
        <f>C261</f>
        <v>0</v>
      </c>
      <c r="D262" s="146">
        <f>D261</f>
        <v>0</v>
      </c>
    </row>
    <row r="263" spans="1:4" ht="13.65" customHeight="1" x14ac:dyDescent="0.25">
      <c r="A263" s="1"/>
      <c r="B263" s="45"/>
      <c r="C263" s="45"/>
      <c r="D263" s="144"/>
    </row>
    <row r="264" spans="1:4" ht="13.65" customHeight="1" x14ac:dyDescent="0.25">
      <c r="A264" s="5" t="s">
        <v>52</v>
      </c>
      <c r="B264" s="45"/>
      <c r="C264" s="45"/>
      <c r="D264" s="144"/>
    </row>
    <row r="265" spans="1:4" ht="13.65" customHeight="1" x14ac:dyDescent="0.25">
      <c r="A265" s="5" t="s">
        <v>57</v>
      </c>
      <c r="B265" s="42">
        <v>0</v>
      </c>
      <c r="C265" s="42">
        <v>0</v>
      </c>
      <c r="D265" s="144">
        <v>0</v>
      </c>
    </row>
    <row r="266" spans="1:4" ht="13.65" customHeight="1" x14ac:dyDescent="0.25">
      <c r="A266" s="5" t="s">
        <v>100</v>
      </c>
      <c r="B266" s="42">
        <v>0</v>
      </c>
      <c r="C266" s="42">
        <v>0</v>
      </c>
      <c r="D266" s="144">
        <v>0</v>
      </c>
    </row>
    <row r="267" spans="1:4" ht="13.65" customHeight="1" x14ac:dyDescent="0.25">
      <c r="A267" s="5" t="s">
        <v>84</v>
      </c>
      <c r="B267" s="42">
        <v>0</v>
      </c>
      <c r="C267" s="42">
        <v>0</v>
      </c>
      <c r="D267" s="144">
        <v>0</v>
      </c>
    </row>
    <row r="268" spans="1:4" ht="13.5" customHeight="1" x14ac:dyDescent="0.25">
      <c r="A268" s="5" t="s">
        <v>105</v>
      </c>
      <c r="B268" s="42">
        <v>0</v>
      </c>
      <c r="C268" s="42">
        <v>0</v>
      </c>
      <c r="D268" s="144">
        <v>0</v>
      </c>
    </row>
    <row r="269" spans="1:4" ht="13.5" customHeight="1" x14ac:dyDescent="0.25">
      <c r="A269" s="5" t="s">
        <v>69</v>
      </c>
      <c r="B269" s="42">
        <v>0</v>
      </c>
      <c r="C269" s="42">
        <v>0</v>
      </c>
      <c r="D269" s="144">
        <v>0</v>
      </c>
    </row>
    <row r="270" spans="1:4" ht="13.65" customHeight="1" x14ac:dyDescent="0.25">
      <c r="A270" s="4" t="s">
        <v>44</v>
      </c>
      <c r="B270" s="40">
        <v>0</v>
      </c>
      <c r="C270" s="40">
        <f>SUM(C265:C269)</f>
        <v>0</v>
      </c>
      <c r="D270" s="142">
        <f>SUM(D265:D269)</f>
        <v>0</v>
      </c>
    </row>
    <row r="271" spans="1:4" ht="13.65" customHeight="1" x14ac:dyDescent="0.25">
      <c r="A271" s="4" t="s">
        <v>45</v>
      </c>
      <c r="B271" s="40">
        <v>0</v>
      </c>
      <c r="C271" s="40">
        <f>C262-C270</f>
        <v>0</v>
      </c>
      <c r="D271" s="142">
        <f>D262-D270</f>
        <v>0</v>
      </c>
    </row>
    <row r="272" spans="1:4" ht="13.65" customHeight="1" x14ac:dyDescent="0.25">
      <c r="A272" s="2"/>
      <c r="B272" s="41"/>
      <c r="C272" s="41"/>
      <c r="D272" s="143"/>
    </row>
    <row r="273" spans="1:4" ht="13.65" customHeight="1" x14ac:dyDescent="0.25">
      <c r="A273" s="34" t="s">
        <v>121</v>
      </c>
      <c r="B273" s="38" t="s">
        <v>47</v>
      </c>
      <c r="C273" s="38" t="s">
        <v>47</v>
      </c>
      <c r="D273" s="139" t="s">
        <v>47</v>
      </c>
    </row>
    <row r="274" spans="1:4" ht="13.65" customHeight="1" x14ac:dyDescent="0.25">
      <c r="A274" s="35"/>
      <c r="B274" s="47" t="s">
        <v>48</v>
      </c>
      <c r="C274" s="47" t="s">
        <v>48</v>
      </c>
      <c r="D274" s="140" t="s">
        <v>48</v>
      </c>
    </row>
    <row r="275" spans="1:4" ht="13.65" customHeight="1" x14ac:dyDescent="0.25">
      <c r="A275" s="5" t="s">
        <v>49</v>
      </c>
      <c r="B275" s="41"/>
      <c r="C275" s="41"/>
      <c r="D275" s="143"/>
    </row>
    <row r="276" spans="1:4" ht="13.65" customHeight="1" x14ac:dyDescent="0.25">
      <c r="A276" s="5" t="s">
        <v>8</v>
      </c>
      <c r="B276" s="42">
        <v>110745.04896</v>
      </c>
      <c r="C276" s="42">
        <f>115359.426*96%</f>
        <v>110745.04896</v>
      </c>
      <c r="D276" s="144">
        <f>115359.426*96%</f>
        <v>110745.04896</v>
      </c>
    </row>
    <row r="277" spans="1:4" ht="13.65" customHeight="1" x14ac:dyDescent="0.25">
      <c r="A277" s="5" t="s">
        <v>12</v>
      </c>
      <c r="B277" s="43">
        <v>50000</v>
      </c>
      <c r="C277" s="43">
        <v>50000</v>
      </c>
      <c r="D277" s="145"/>
    </row>
    <row r="278" spans="1:4" ht="13.65" customHeight="1" x14ac:dyDescent="0.25">
      <c r="A278" s="4" t="s">
        <v>43</v>
      </c>
      <c r="B278" s="44">
        <f>SUM(B276:B277)</f>
        <v>160745.04895999999</v>
      </c>
      <c r="C278" s="44">
        <f>SUM(C276:C277)</f>
        <v>160745.04895999999</v>
      </c>
      <c r="D278" s="146">
        <f>SUM(D276:D277)</f>
        <v>110745.04896</v>
      </c>
    </row>
    <row r="279" spans="1:4" ht="13.65" customHeight="1" x14ac:dyDescent="0.25">
      <c r="A279" s="1"/>
      <c r="B279" s="45"/>
      <c r="C279" s="45"/>
      <c r="D279" s="144"/>
    </row>
    <row r="280" spans="1:4" ht="13.65" customHeight="1" x14ac:dyDescent="0.25">
      <c r="A280" s="5" t="s">
        <v>52</v>
      </c>
      <c r="B280" s="45"/>
      <c r="C280" s="45"/>
      <c r="D280" s="144"/>
    </row>
    <row r="281" spans="1:4" ht="13.65" customHeight="1" x14ac:dyDescent="0.25">
      <c r="A281" s="5" t="s">
        <v>57</v>
      </c>
      <c r="B281" s="42">
        <v>0</v>
      </c>
      <c r="C281" s="42">
        <v>0</v>
      </c>
      <c r="D281" s="144">
        <v>0</v>
      </c>
    </row>
    <row r="282" spans="1:4" ht="13.65" customHeight="1" x14ac:dyDescent="0.25">
      <c r="A282" s="5" t="s">
        <v>99</v>
      </c>
      <c r="B282" s="42">
        <v>0</v>
      </c>
      <c r="C282" s="42">
        <v>0</v>
      </c>
      <c r="D282" s="144">
        <v>0</v>
      </c>
    </row>
    <row r="283" spans="1:4" ht="13.65" customHeight="1" x14ac:dyDescent="0.25">
      <c r="A283" s="5" t="s">
        <v>66</v>
      </c>
      <c r="B283" s="42">
        <v>0</v>
      </c>
      <c r="C283" s="42">
        <v>0</v>
      </c>
      <c r="D283" s="144">
        <v>0</v>
      </c>
    </row>
    <row r="284" spans="1:4" ht="13.65" customHeight="1" x14ac:dyDescent="0.25">
      <c r="A284" s="5" t="s">
        <v>105</v>
      </c>
      <c r="B284" s="42">
        <v>0</v>
      </c>
      <c r="C284" s="42">
        <v>0</v>
      </c>
      <c r="D284" s="144">
        <v>0</v>
      </c>
    </row>
    <row r="285" spans="1:4" ht="13.65" customHeight="1" x14ac:dyDescent="0.25">
      <c r="A285" s="5" t="s">
        <v>69</v>
      </c>
      <c r="B285" s="42">
        <v>0</v>
      </c>
      <c r="C285" s="42">
        <v>0</v>
      </c>
      <c r="D285" s="144">
        <v>0</v>
      </c>
    </row>
    <row r="286" spans="1:4" ht="13.65" customHeight="1" x14ac:dyDescent="0.25">
      <c r="A286" s="5" t="s">
        <v>72</v>
      </c>
      <c r="B286" s="42">
        <v>0</v>
      </c>
      <c r="C286" s="42">
        <v>0</v>
      </c>
      <c r="D286" s="144">
        <v>0</v>
      </c>
    </row>
    <row r="287" spans="1:4" ht="13.65" customHeight="1" x14ac:dyDescent="0.25">
      <c r="A287" s="5" t="s">
        <v>73</v>
      </c>
      <c r="B287" s="42">
        <v>0</v>
      </c>
      <c r="C287" s="42">
        <v>0</v>
      </c>
      <c r="D287" s="144">
        <v>0</v>
      </c>
    </row>
    <row r="288" spans="1:4" ht="13.65" customHeight="1" x14ac:dyDescent="0.25">
      <c r="A288" s="5" t="s">
        <v>75</v>
      </c>
      <c r="B288" s="42">
        <v>0</v>
      </c>
      <c r="C288" s="42">
        <v>0</v>
      </c>
      <c r="D288" s="144">
        <v>0</v>
      </c>
    </row>
    <row r="289" spans="1:4" ht="13.65" customHeight="1" x14ac:dyDescent="0.25">
      <c r="A289" s="5" t="s">
        <v>77</v>
      </c>
      <c r="B289" s="42">
        <v>0</v>
      </c>
      <c r="C289" s="42">
        <v>0</v>
      </c>
      <c r="D289" s="144">
        <v>0</v>
      </c>
    </row>
    <row r="290" spans="1:4" ht="13.65" customHeight="1" x14ac:dyDescent="0.25">
      <c r="A290" s="5" t="s">
        <v>78</v>
      </c>
      <c r="B290" s="42">
        <v>0</v>
      </c>
      <c r="C290" s="42">
        <v>0</v>
      </c>
      <c r="D290" s="144">
        <v>0</v>
      </c>
    </row>
    <row r="291" spans="1:4" ht="13.5" customHeight="1" x14ac:dyDescent="0.25">
      <c r="A291" s="5" t="s">
        <v>109</v>
      </c>
      <c r="B291" s="42">
        <v>38453.142</v>
      </c>
      <c r="C291" s="42">
        <v>38453.142</v>
      </c>
      <c r="D291" s="144">
        <v>38453.142</v>
      </c>
    </row>
    <row r="292" spans="1:4" ht="13.5" customHeight="1" x14ac:dyDescent="0.25">
      <c r="A292" s="5" t="s">
        <v>122</v>
      </c>
      <c r="B292" s="42"/>
      <c r="C292" s="42"/>
      <c r="D292" s="144"/>
    </row>
    <row r="293" spans="1:4" ht="13.65" customHeight="1" x14ac:dyDescent="0.25">
      <c r="A293" s="4" t="s">
        <v>44</v>
      </c>
      <c r="B293" s="40">
        <f>SUM(B281:B292)</f>
        <v>38453.142</v>
      </c>
      <c r="C293" s="40">
        <f>SUM(C281:C292)</f>
        <v>38453.142</v>
      </c>
      <c r="D293" s="142">
        <f>SUM(D281:D292)</f>
        <v>38453.142</v>
      </c>
    </row>
    <row r="294" spans="1:4" ht="13.65" customHeight="1" x14ac:dyDescent="0.25">
      <c r="A294" s="4" t="s">
        <v>45</v>
      </c>
      <c r="B294" s="40">
        <f>B278-B293</f>
        <v>122291.90695999999</v>
      </c>
      <c r="C294" s="40">
        <f>C278-C293</f>
        <v>122291.90695999999</v>
      </c>
      <c r="D294" s="142">
        <f>D278-D293</f>
        <v>72291.906959999993</v>
      </c>
    </row>
    <row r="295" spans="1:4" ht="13.65" customHeight="1" x14ac:dyDescent="0.25">
      <c r="A295" s="2"/>
      <c r="B295" s="41"/>
      <c r="C295" s="41"/>
      <c r="D295" s="143"/>
    </row>
    <row r="296" spans="1:4" ht="13.65" customHeight="1" x14ac:dyDescent="0.25">
      <c r="A296" s="34" t="s">
        <v>28</v>
      </c>
      <c r="B296" s="38" t="s">
        <v>47</v>
      </c>
      <c r="C296" s="38" t="s">
        <v>47</v>
      </c>
      <c r="D296" s="139" t="s">
        <v>47</v>
      </c>
    </row>
    <row r="297" spans="1:4" ht="13.65" customHeight="1" x14ac:dyDescent="0.25">
      <c r="A297" s="35"/>
      <c r="B297" s="47" t="s">
        <v>48</v>
      </c>
      <c r="C297" s="47" t="s">
        <v>48</v>
      </c>
      <c r="D297" s="140" t="s">
        <v>48</v>
      </c>
    </row>
    <row r="298" spans="1:4" ht="13.65" customHeight="1" x14ac:dyDescent="0.25">
      <c r="A298" s="5" t="s">
        <v>49</v>
      </c>
      <c r="B298" s="41"/>
      <c r="C298" s="41"/>
      <c r="D298" s="143"/>
    </row>
    <row r="299" spans="1:4" ht="13.65" customHeight="1" x14ac:dyDescent="0.25">
      <c r="A299" s="5" t="s">
        <v>11</v>
      </c>
      <c r="B299" s="42">
        <v>460000</v>
      </c>
      <c r="C299" s="42">
        <v>354976.5</v>
      </c>
      <c r="D299" s="144">
        <v>354976.5</v>
      </c>
    </row>
    <row r="300" spans="1:4" ht="13.65" customHeight="1" x14ac:dyDescent="0.25">
      <c r="A300" s="5" t="s">
        <v>22</v>
      </c>
      <c r="B300" s="42">
        <v>0</v>
      </c>
      <c r="C300" s="42">
        <v>10000</v>
      </c>
      <c r="D300" s="144">
        <v>10000</v>
      </c>
    </row>
    <row r="301" spans="1:4" ht="13.65" customHeight="1" x14ac:dyDescent="0.25">
      <c r="A301" s="5" t="s">
        <v>17</v>
      </c>
      <c r="B301" s="42">
        <v>35000</v>
      </c>
      <c r="C301" s="42">
        <v>25000</v>
      </c>
      <c r="D301" s="144">
        <v>25000</v>
      </c>
    </row>
    <row r="302" spans="1:4" ht="13.65" customHeight="1" x14ac:dyDescent="0.25">
      <c r="A302" s="5" t="s">
        <v>18</v>
      </c>
      <c r="B302" s="42">
        <v>7000</v>
      </c>
      <c r="C302" s="42">
        <v>15000</v>
      </c>
      <c r="D302" s="144">
        <v>15000</v>
      </c>
    </row>
    <row r="303" spans="1:4" ht="13.65" customHeight="1" x14ac:dyDescent="0.25">
      <c r="A303" s="5" t="s">
        <v>26</v>
      </c>
      <c r="B303" s="42">
        <v>3500</v>
      </c>
      <c r="C303" s="42">
        <v>1500</v>
      </c>
      <c r="D303" s="144">
        <v>1500</v>
      </c>
    </row>
    <row r="304" spans="1:4" ht="13.65" customHeight="1" x14ac:dyDescent="0.25">
      <c r="A304" s="5" t="s">
        <v>27</v>
      </c>
      <c r="B304" s="42">
        <v>0</v>
      </c>
      <c r="C304" s="42">
        <v>1500</v>
      </c>
      <c r="D304" s="144">
        <v>1500</v>
      </c>
    </row>
    <row r="305" spans="1:4" ht="13.65" customHeight="1" x14ac:dyDescent="0.25">
      <c r="A305" s="5" t="s">
        <v>23</v>
      </c>
      <c r="B305" s="42">
        <v>1500</v>
      </c>
      <c r="C305" s="42">
        <v>4800</v>
      </c>
      <c r="D305" s="144">
        <v>4800</v>
      </c>
    </row>
    <row r="306" spans="1:4" ht="13.65" customHeight="1" x14ac:dyDescent="0.25">
      <c r="A306" s="5" t="s">
        <v>20</v>
      </c>
      <c r="B306" s="42">
        <v>15000</v>
      </c>
      <c r="C306" s="42">
        <v>15000</v>
      </c>
      <c r="D306" s="144">
        <v>15000</v>
      </c>
    </row>
    <row r="307" spans="1:4" ht="13.65" customHeight="1" x14ac:dyDescent="0.25">
      <c r="A307" s="5" t="s">
        <v>14</v>
      </c>
      <c r="B307" s="42">
        <v>6000</v>
      </c>
      <c r="C307" s="42">
        <v>35000</v>
      </c>
      <c r="D307" s="144">
        <v>35000</v>
      </c>
    </row>
    <row r="308" spans="1:4" ht="13.65" customHeight="1" x14ac:dyDescent="0.25">
      <c r="A308" s="5" t="s">
        <v>12</v>
      </c>
      <c r="B308" s="42">
        <v>2000</v>
      </c>
      <c r="C308" s="42">
        <v>25000</v>
      </c>
      <c r="D308" s="144">
        <v>150</v>
      </c>
    </row>
    <row r="309" spans="1:4" ht="13.65" customHeight="1" x14ac:dyDescent="0.25">
      <c r="A309" s="5" t="s">
        <v>16</v>
      </c>
      <c r="B309" s="42">
        <v>30000</v>
      </c>
      <c r="C309" s="42">
        <v>30000</v>
      </c>
      <c r="D309" s="144">
        <v>30000</v>
      </c>
    </row>
    <row r="310" spans="1:4" ht="13.65" customHeight="1" x14ac:dyDescent="0.25">
      <c r="A310" s="5" t="s">
        <v>98</v>
      </c>
      <c r="B310" s="43">
        <v>0</v>
      </c>
      <c r="C310" s="43">
        <v>0</v>
      </c>
      <c r="D310" s="145">
        <v>0</v>
      </c>
    </row>
    <row r="311" spans="1:4" ht="13.65" customHeight="1" x14ac:dyDescent="0.25">
      <c r="A311" s="4" t="s">
        <v>43</v>
      </c>
      <c r="B311" s="44">
        <f>SUM(B299:B310)</f>
        <v>560000</v>
      </c>
      <c r="C311" s="44">
        <f>SUM(C299:C310)</f>
        <v>517776.5</v>
      </c>
      <c r="D311" s="146">
        <f>SUM(D299:D310)</f>
        <v>492926.5</v>
      </c>
    </row>
    <row r="312" spans="1:4" ht="13.65" customHeight="1" x14ac:dyDescent="0.25">
      <c r="A312" s="1"/>
      <c r="B312" s="45"/>
      <c r="C312" s="45"/>
      <c r="D312" s="144"/>
    </row>
    <row r="313" spans="1:4" ht="13.65" customHeight="1" x14ac:dyDescent="0.25">
      <c r="A313" s="5" t="s">
        <v>52</v>
      </c>
      <c r="B313" s="45"/>
      <c r="C313" s="45"/>
      <c r="D313" s="144"/>
    </row>
    <row r="314" spans="1:4" ht="13.65" customHeight="1" x14ac:dyDescent="0.25">
      <c r="A314" s="5" t="s">
        <v>123</v>
      </c>
      <c r="B314" s="42">
        <v>0</v>
      </c>
      <c r="C314" s="42">
        <v>9000</v>
      </c>
      <c r="D314" s="144">
        <v>9000</v>
      </c>
    </row>
    <row r="315" spans="1:4" ht="13.65" customHeight="1" x14ac:dyDescent="0.25">
      <c r="A315" s="5" t="s">
        <v>124</v>
      </c>
      <c r="B315" s="42">
        <v>31500</v>
      </c>
      <c r="C315" s="42">
        <v>22500</v>
      </c>
      <c r="D315" s="144">
        <v>22500</v>
      </c>
    </row>
    <row r="316" spans="1:4" ht="13.65" customHeight="1" x14ac:dyDescent="0.25">
      <c r="A316" s="5" t="s">
        <v>125</v>
      </c>
      <c r="B316" s="42">
        <v>6300</v>
      </c>
      <c r="C316" s="42">
        <v>13500</v>
      </c>
      <c r="D316" s="144">
        <v>13500</v>
      </c>
    </row>
    <row r="317" spans="1:4" ht="13.65" customHeight="1" x14ac:dyDescent="0.25">
      <c r="A317" s="5" t="s">
        <v>126</v>
      </c>
      <c r="B317" s="42">
        <v>3150</v>
      </c>
      <c r="C317" s="42">
        <v>1350</v>
      </c>
      <c r="D317" s="144">
        <v>1350</v>
      </c>
    </row>
    <row r="318" spans="1:4" ht="13.65" customHeight="1" x14ac:dyDescent="0.25">
      <c r="A318" s="5" t="s">
        <v>127</v>
      </c>
      <c r="B318" s="42">
        <v>0</v>
      </c>
      <c r="C318" s="42">
        <v>1350</v>
      </c>
      <c r="D318" s="144">
        <v>1350</v>
      </c>
    </row>
    <row r="319" spans="1:4" ht="13.65" customHeight="1" x14ac:dyDescent="0.25">
      <c r="A319" s="5" t="s">
        <v>128</v>
      </c>
      <c r="B319" s="42">
        <v>0</v>
      </c>
      <c r="C319" s="42">
        <v>22500</v>
      </c>
      <c r="D319" s="144">
        <v>22500</v>
      </c>
    </row>
    <row r="320" spans="1:4" ht="13.65" customHeight="1" x14ac:dyDescent="0.25">
      <c r="A320" s="5" t="s">
        <v>57</v>
      </c>
      <c r="B320" s="42">
        <v>0</v>
      </c>
      <c r="C320" s="42">
        <v>5890.3200000000006</v>
      </c>
      <c r="D320" s="144">
        <v>5890.3200000000006</v>
      </c>
    </row>
    <row r="321" spans="1:4" ht="13.65" customHeight="1" x14ac:dyDescent="0.25">
      <c r="A321" s="30" t="s">
        <v>99</v>
      </c>
      <c r="B321" s="42">
        <v>0</v>
      </c>
      <c r="C321" s="42">
        <v>333.72</v>
      </c>
      <c r="D321" s="144">
        <v>333.72</v>
      </c>
    </row>
    <row r="322" spans="1:4" ht="13.65" customHeight="1" x14ac:dyDescent="0.25">
      <c r="A322" s="5" t="s">
        <v>129</v>
      </c>
      <c r="B322" s="42">
        <v>460000</v>
      </c>
      <c r="C322" s="42">
        <v>354976.5</v>
      </c>
      <c r="D322" s="144">
        <v>354976.5</v>
      </c>
    </row>
    <row r="323" spans="1:4" ht="13.65" customHeight="1" x14ac:dyDescent="0.25">
      <c r="A323" s="5" t="s">
        <v>101</v>
      </c>
      <c r="B323" s="42">
        <v>9000</v>
      </c>
      <c r="C323" s="42">
        <v>1216.6200000000001</v>
      </c>
      <c r="D323" s="144">
        <v>1216.6200000000001</v>
      </c>
    </row>
    <row r="324" spans="1:4" ht="13.65" customHeight="1" x14ac:dyDescent="0.25">
      <c r="A324" s="5" t="s">
        <v>66</v>
      </c>
      <c r="B324" s="42">
        <v>0</v>
      </c>
      <c r="C324" s="42">
        <v>0</v>
      </c>
      <c r="D324" s="144">
        <v>0</v>
      </c>
    </row>
    <row r="325" spans="1:4" ht="13.65" customHeight="1" x14ac:dyDescent="0.25">
      <c r="A325" s="5" t="s">
        <v>84</v>
      </c>
      <c r="B325" s="42">
        <v>0</v>
      </c>
      <c r="C325" s="42">
        <v>4043.5200000000004</v>
      </c>
      <c r="D325" s="144">
        <v>4043.5200000000004</v>
      </c>
    </row>
    <row r="326" spans="1:4" ht="13.65" customHeight="1" x14ac:dyDescent="0.25">
      <c r="A326" s="5" t="s">
        <v>105</v>
      </c>
      <c r="B326" s="42">
        <v>0</v>
      </c>
      <c r="C326" s="42">
        <v>0</v>
      </c>
      <c r="D326" s="144">
        <v>0</v>
      </c>
    </row>
    <row r="327" spans="1:4" ht="13.65" customHeight="1" x14ac:dyDescent="0.25">
      <c r="A327" s="5" t="s">
        <v>130</v>
      </c>
      <c r="B327" s="42">
        <v>12000</v>
      </c>
      <c r="C327" s="42">
        <v>12000</v>
      </c>
      <c r="D327" s="144">
        <v>12000</v>
      </c>
    </row>
    <row r="328" spans="1:4" ht="13.65" customHeight="1" x14ac:dyDescent="0.25">
      <c r="A328" s="5" t="s">
        <v>69</v>
      </c>
      <c r="B328" s="42">
        <v>0</v>
      </c>
      <c r="C328" s="42">
        <v>0</v>
      </c>
      <c r="D328" s="144">
        <v>0</v>
      </c>
    </row>
    <row r="329" spans="1:4" ht="13.65" customHeight="1" x14ac:dyDescent="0.25">
      <c r="A329" s="5" t="s">
        <v>72</v>
      </c>
      <c r="B329" s="42">
        <v>7089.8567520000006</v>
      </c>
      <c r="C329" s="42">
        <v>7308.3928320000014</v>
      </c>
      <c r="D329" s="144">
        <v>7308.3928320000014</v>
      </c>
    </row>
    <row r="330" spans="1:4" ht="13.65" customHeight="1" x14ac:dyDescent="0.25">
      <c r="A330" s="5" t="s">
        <v>73</v>
      </c>
      <c r="B330" s="42">
        <v>3217.0593840000006</v>
      </c>
      <c r="C330" s="42">
        <v>3222.2810880000006</v>
      </c>
      <c r="D330" s="144">
        <v>3222.2810880000006</v>
      </c>
    </row>
    <row r="331" spans="1:4" ht="13.65" customHeight="1" x14ac:dyDescent="0.25">
      <c r="A331" s="5" t="s">
        <v>74</v>
      </c>
      <c r="B331" s="42">
        <v>1969.931304</v>
      </c>
      <c r="C331" s="42"/>
      <c r="D331" s="144">
        <v>0</v>
      </c>
    </row>
    <row r="332" spans="1:4" ht="13.65" customHeight="1" x14ac:dyDescent="0.25">
      <c r="A332" s="5" t="s">
        <v>75</v>
      </c>
      <c r="B332" s="42">
        <v>166227.48199199999</v>
      </c>
      <c r="C332" s="42">
        <v>180000</v>
      </c>
      <c r="D332" s="144">
        <v>155790.89510400002</v>
      </c>
    </row>
    <row r="333" spans="1:4" ht="13.65" customHeight="1" x14ac:dyDescent="0.25">
      <c r="A333" s="5" t="s">
        <v>76</v>
      </c>
      <c r="B333" s="42">
        <v>0</v>
      </c>
      <c r="C333" s="42">
        <v>3229.2898560000008</v>
      </c>
      <c r="D333" s="144">
        <v>3229.2898560000008</v>
      </c>
    </row>
    <row r="334" spans="1:4" ht="13.65" customHeight="1" x14ac:dyDescent="0.25">
      <c r="A334" s="5" t="s">
        <v>77</v>
      </c>
      <c r="B334" s="42">
        <v>2746.0392959999999</v>
      </c>
      <c r="C334" s="42">
        <v>2169.2136960000003</v>
      </c>
      <c r="D334" s="144">
        <v>2169.2136960000003</v>
      </c>
    </row>
    <row r="335" spans="1:4" ht="13.65" customHeight="1" x14ac:dyDescent="0.25">
      <c r="A335" s="5" t="s">
        <v>78</v>
      </c>
      <c r="B335" s="42">
        <v>5481.0602880000006</v>
      </c>
      <c r="C335" s="42">
        <v>5007.7647360000001</v>
      </c>
      <c r="D335" s="144">
        <v>5007.7647360000001</v>
      </c>
    </row>
    <row r="336" spans="1:4" ht="13.65" customHeight="1" x14ac:dyDescent="0.25">
      <c r="A336" s="5" t="s">
        <v>108</v>
      </c>
      <c r="B336" s="42">
        <v>0</v>
      </c>
      <c r="C336" s="42">
        <v>0</v>
      </c>
      <c r="D336" s="144">
        <v>0</v>
      </c>
    </row>
    <row r="337" spans="1:4" ht="13.65" customHeight="1" x14ac:dyDescent="0.25">
      <c r="A337" s="5" t="s">
        <v>85</v>
      </c>
      <c r="B337" s="42">
        <v>0</v>
      </c>
      <c r="C337" s="42">
        <v>1843.5600000000002</v>
      </c>
      <c r="D337" s="144">
        <v>1843.5600000000002</v>
      </c>
    </row>
    <row r="338" spans="1:4" ht="13.5" customHeight="1" x14ac:dyDescent="0.25">
      <c r="A338" s="5" t="s">
        <v>79</v>
      </c>
      <c r="B338" s="42">
        <v>0</v>
      </c>
      <c r="C338" s="42">
        <v>116.64000000000001</v>
      </c>
      <c r="D338" s="144">
        <v>116.64000000000001</v>
      </c>
    </row>
    <row r="339" spans="1:4" ht="13.5" customHeight="1" x14ac:dyDescent="0.25">
      <c r="A339" s="5" t="s">
        <v>131</v>
      </c>
      <c r="B339" s="42">
        <v>200</v>
      </c>
      <c r="C339" s="42">
        <v>314.28000000000003</v>
      </c>
      <c r="D339" s="144">
        <v>314.28000000000003</v>
      </c>
    </row>
    <row r="340" spans="1:4" ht="13.65" customHeight="1" x14ac:dyDescent="0.25">
      <c r="A340" s="4" t="s">
        <v>44</v>
      </c>
      <c r="B340" s="40">
        <f>SUM(B314:B339)</f>
        <v>708881.42901600013</v>
      </c>
      <c r="C340" s="40">
        <f>SUM(C314:C339)</f>
        <v>651872.10220800014</v>
      </c>
      <c r="D340" s="142">
        <f>SUM(D314:D339)</f>
        <v>627662.99731200014</v>
      </c>
    </row>
    <row r="341" spans="1:4" ht="13.65" customHeight="1" x14ac:dyDescent="0.25">
      <c r="A341" s="4" t="s">
        <v>45</v>
      </c>
      <c r="B341" s="40">
        <f>B311-B340</f>
        <v>-148881.42901600013</v>
      </c>
      <c r="C341" s="40">
        <f>C311-C340</f>
        <v>-134095.60220800014</v>
      </c>
      <c r="D341" s="142">
        <f>D311-D340</f>
        <v>-134736.49731200014</v>
      </c>
    </row>
    <row r="342" spans="1:4" ht="13.65" customHeight="1" x14ac:dyDescent="0.25">
      <c r="A342" s="2"/>
      <c r="B342" s="41"/>
      <c r="C342" s="41"/>
      <c r="D342" s="143"/>
    </row>
    <row r="343" spans="1:4" ht="13.65" customHeight="1" x14ac:dyDescent="0.25">
      <c r="A343" s="34" t="s">
        <v>32</v>
      </c>
      <c r="B343" s="38" t="s">
        <v>47</v>
      </c>
      <c r="C343" s="38" t="s">
        <v>47</v>
      </c>
      <c r="D343" s="139" t="s">
        <v>47</v>
      </c>
    </row>
    <row r="344" spans="1:4" ht="13.65" customHeight="1" x14ac:dyDescent="0.25">
      <c r="A344" s="35"/>
      <c r="B344" s="47" t="s">
        <v>48</v>
      </c>
      <c r="C344" s="47" t="s">
        <v>48</v>
      </c>
      <c r="D344" s="140" t="s">
        <v>48</v>
      </c>
    </row>
    <row r="345" spans="1:4" ht="13.65" customHeight="1" x14ac:dyDescent="0.25">
      <c r="A345" s="5" t="s">
        <v>49</v>
      </c>
      <c r="B345" s="48"/>
      <c r="C345" s="48"/>
      <c r="D345" s="141"/>
    </row>
    <row r="346" spans="1:4" ht="13.65" customHeight="1" x14ac:dyDescent="0.25">
      <c r="A346" s="4" t="s">
        <v>43</v>
      </c>
      <c r="B346" s="44">
        <v>0</v>
      </c>
      <c r="C346" s="44">
        <v>0</v>
      </c>
      <c r="D346" s="146">
        <v>0</v>
      </c>
    </row>
    <row r="347" spans="1:4" ht="13.65" customHeight="1" x14ac:dyDescent="0.25">
      <c r="A347" s="1"/>
      <c r="B347" s="45"/>
      <c r="C347" s="45"/>
      <c r="D347" s="144"/>
    </row>
    <row r="348" spans="1:4" ht="13.65" customHeight="1" x14ac:dyDescent="0.25">
      <c r="A348" s="5" t="s">
        <v>52</v>
      </c>
      <c r="B348" s="45"/>
      <c r="C348" s="45"/>
      <c r="D348" s="144"/>
    </row>
    <row r="349" spans="1:4" ht="13.65" customHeight="1" x14ac:dyDescent="0.25">
      <c r="A349" s="5" t="s">
        <v>57</v>
      </c>
      <c r="B349" s="45"/>
      <c r="C349" s="45"/>
      <c r="D349" s="144"/>
    </row>
    <row r="350" spans="1:4" ht="13.65" customHeight="1" x14ac:dyDescent="0.25">
      <c r="A350" s="5" t="s">
        <v>66</v>
      </c>
      <c r="B350" s="42">
        <v>0</v>
      </c>
      <c r="C350" s="42">
        <v>0</v>
      </c>
      <c r="D350" s="144">
        <v>0</v>
      </c>
    </row>
    <row r="351" spans="1:4" ht="13.65" customHeight="1" x14ac:dyDescent="0.25">
      <c r="A351" s="5" t="s">
        <v>84</v>
      </c>
      <c r="B351" s="42">
        <v>1300</v>
      </c>
      <c r="C351" s="42">
        <v>153.9</v>
      </c>
      <c r="D351" s="144">
        <v>153.9</v>
      </c>
    </row>
    <row r="352" spans="1:4" ht="13.65" customHeight="1" x14ac:dyDescent="0.25">
      <c r="A352" s="5" t="s">
        <v>69</v>
      </c>
      <c r="B352" s="42">
        <v>0</v>
      </c>
      <c r="C352" s="42">
        <v>0</v>
      </c>
      <c r="D352" s="144">
        <v>0</v>
      </c>
    </row>
    <row r="353" spans="1:4" ht="13.65" customHeight="1" x14ac:dyDescent="0.25">
      <c r="A353" s="5" t="s">
        <v>72</v>
      </c>
      <c r="B353" s="42">
        <v>232.19090400000002</v>
      </c>
      <c r="C353" s="42">
        <v>173.46700800000002</v>
      </c>
      <c r="D353" s="144">
        <v>173.46700800000002</v>
      </c>
    </row>
    <row r="354" spans="1:4" ht="13.65" customHeight="1" x14ac:dyDescent="0.25">
      <c r="A354" s="5" t="s">
        <v>73</v>
      </c>
      <c r="B354" s="42">
        <v>104.37609600000002</v>
      </c>
      <c r="C354" s="42">
        <v>117.39686400000001</v>
      </c>
      <c r="D354" s="144">
        <v>117.39686400000001</v>
      </c>
    </row>
    <row r="355" spans="1:4" ht="13.65" customHeight="1" x14ac:dyDescent="0.25">
      <c r="A355" s="5" t="s">
        <v>74</v>
      </c>
      <c r="B355" s="42">
        <v>100.07052000000002</v>
      </c>
      <c r="C355" s="42"/>
      <c r="D355" s="144"/>
    </row>
    <row r="356" spans="1:4" ht="13.65" customHeight="1" x14ac:dyDescent="0.25">
      <c r="A356" s="5" t="s">
        <v>75</v>
      </c>
      <c r="B356" s="42">
        <v>4502.2303920000004</v>
      </c>
      <c r="C356" s="42">
        <v>4650.88</v>
      </c>
      <c r="D356" s="144">
        <v>4650.88</v>
      </c>
    </row>
    <row r="357" spans="1:4" ht="13.65" customHeight="1" x14ac:dyDescent="0.25">
      <c r="A357" s="5" t="s">
        <v>76</v>
      </c>
      <c r="B357" s="42">
        <v>0</v>
      </c>
      <c r="C357" s="42">
        <v>241.80249600000002</v>
      </c>
      <c r="D357" s="144">
        <v>241.80249600000002</v>
      </c>
    </row>
    <row r="358" spans="1:4" ht="13.5" customHeight="1" x14ac:dyDescent="0.25">
      <c r="A358" s="5" t="s">
        <v>96</v>
      </c>
      <c r="B358" s="42">
        <v>0</v>
      </c>
      <c r="C358" s="42">
        <v>194.4</v>
      </c>
      <c r="D358" s="144">
        <v>194.4</v>
      </c>
    </row>
    <row r="359" spans="1:4" ht="13.5" customHeight="1" x14ac:dyDescent="0.25">
      <c r="A359" s="5" t="s">
        <v>93</v>
      </c>
      <c r="B359" s="42">
        <v>0</v>
      </c>
      <c r="C359" s="42">
        <v>0</v>
      </c>
      <c r="D359" s="144">
        <v>0</v>
      </c>
    </row>
    <row r="360" spans="1:4" ht="13.65" customHeight="1" x14ac:dyDescent="0.25">
      <c r="A360" s="4" t="s">
        <v>44</v>
      </c>
      <c r="B360" s="40">
        <f>SUM(B350:B359)</f>
        <v>6238.8679120000006</v>
      </c>
      <c r="C360" s="40">
        <f>SUM(C350:C359)</f>
        <v>5531.8463680000004</v>
      </c>
      <c r="D360" s="142">
        <f>SUM(D350:D359)</f>
        <v>5531.8463680000004</v>
      </c>
    </row>
    <row r="361" spans="1:4" ht="13.65" customHeight="1" x14ac:dyDescent="0.25">
      <c r="A361" s="4" t="s">
        <v>45</v>
      </c>
      <c r="B361" s="40">
        <f>B346-B360</f>
        <v>-6238.8679120000006</v>
      </c>
      <c r="C361" s="40">
        <f>C346-C360</f>
        <v>-5531.8463680000004</v>
      </c>
      <c r="D361" s="142">
        <f>D346-D360</f>
        <v>-5531.8463680000004</v>
      </c>
    </row>
    <row r="362" spans="1:4" ht="13.65" customHeight="1" x14ac:dyDescent="0.25">
      <c r="A362" s="2"/>
      <c r="B362" s="41"/>
      <c r="C362" s="41"/>
      <c r="D362" s="143"/>
    </row>
    <row r="363" spans="1:4" ht="13.65" customHeight="1" x14ac:dyDescent="0.25">
      <c r="A363" s="34" t="s">
        <v>33</v>
      </c>
      <c r="B363" s="38" t="s">
        <v>47</v>
      </c>
      <c r="C363" s="38" t="s">
        <v>47</v>
      </c>
      <c r="D363" s="139" t="s">
        <v>47</v>
      </c>
    </row>
    <row r="364" spans="1:4" ht="13.65" customHeight="1" x14ac:dyDescent="0.25">
      <c r="A364" s="35"/>
      <c r="B364" s="47" t="s">
        <v>48</v>
      </c>
      <c r="C364" s="47" t="s">
        <v>48</v>
      </c>
      <c r="D364" s="140" t="s">
        <v>48</v>
      </c>
    </row>
    <row r="365" spans="1:4" ht="13.65" customHeight="1" x14ac:dyDescent="0.25">
      <c r="A365" s="5" t="s">
        <v>49</v>
      </c>
      <c r="B365" s="41"/>
      <c r="C365" s="41"/>
      <c r="D365" s="143"/>
    </row>
    <row r="366" spans="1:4" ht="13.65" customHeight="1" x14ac:dyDescent="0.25">
      <c r="A366" s="5" t="s">
        <v>132</v>
      </c>
      <c r="B366" s="43">
        <v>0</v>
      </c>
      <c r="C366" s="43">
        <v>0</v>
      </c>
      <c r="D366" s="145">
        <v>0</v>
      </c>
    </row>
    <row r="367" spans="1:4" ht="13.65" customHeight="1" x14ac:dyDescent="0.25">
      <c r="A367" s="4" t="s">
        <v>43</v>
      </c>
      <c r="B367" s="44">
        <v>0</v>
      </c>
      <c r="C367" s="44">
        <f>C366</f>
        <v>0</v>
      </c>
      <c r="D367" s="146">
        <f>D366</f>
        <v>0</v>
      </c>
    </row>
    <row r="368" spans="1:4" ht="13.65" customHeight="1" x14ac:dyDescent="0.25">
      <c r="A368" s="1"/>
      <c r="B368" s="45"/>
      <c r="C368" s="45"/>
      <c r="D368" s="144"/>
    </row>
    <row r="369" spans="1:4" ht="13.65" customHeight="1" x14ac:dyDescent="0.25">
      <c r="A369" s="5" t="s">
        <v>52</v>
      </c>
      <c r="B369" s="45"/>
      <c r="C369" s="45"/>
      <c r="D369" s="144"/>
    </row>
    <row r="370" spans="1:4" ht="13.65" customHeight="1" x14ac:dyDescent="0.25">
      <c r="A370" s="5" t="s">
        <v>57</v>
      </c>
      <c r="B370" s="45"/>
      <c r="C370" s="45"/>
      <c r="D370" s="144"/>
    </row>
    <row r="371" spans="1:4" ht="13.65" customHeight="1" x14ac:dyDescent="0.25">
      <c r="A371" s="5" t="s">
        <v>66</v>
      </c>
      <c r="B371" s="42">
        <v>0</v>
      </c>
      <c r="C371" s="42">
        <v>0</v>
      </c>
      <c r="D371" s="144">
        <v>0</v>
      </c>
    </row>
    <row r="372" spans="1:4" ht="13.65" customHeight="1" x14ac:dyDescent="0.25">
      <c r="A372" s="5" t="s">
        <v>84</v>
      </c>
      <c r="B372" s="42">
        <v>400</v>
      </c>
      <c r="C372" s="42">
        <v>382.32000000000005</v>
      </c>
      <c r="D372" s="144">
        <v>382.32000000000005</v>
      </c>
    </row>
    <row r="373" spans="1:4" ht="13.65" customHeight="1" x14ac:dyDescent="0.25">
      <c r="A373" s="5" t="s">
        <v>69</v>
      </c>
      <c r="B373" s="42">
        <v>0</v>
      </c>
      <c r="C373" s="42">
        <v>32.400000000000006</v>
      </c>
      <c r="D373" s="144">
        <v>32.400000000000006</v>
      </c>
    </row>
    <row r="374" spans="1:4" ht="13.65" customHeight="1" x14ac:dyDescent="0.25">
      <c r="A374" s="5" t="s">
        <v>72</v>
      </c>
      <c r="B374" s="42">
        <v>57.635160000000013</v>
      </c>
      <c r="C374" s="42">
        <v>0</v>
      </c>
      <c r="D374" s="144">
        <v>0</v>
      </c>
    </row>
    <row r="375" spans="1:4" ht="13.65" customHeight="1" x14ac:dyDescent="0.25">
      <c r="A375" s="5" t="s">
        <v>73</v>
      </c>
      <c r="B375" s="42">
        <v>61.568495999999996</v>
      </c>
      <c r="C375" s="42">
        <v>0</v>
      </c>
      <c r="D375" s="144">
        <v>0</v>
      </c>
    </row>
    <row r="376" spans="1:4" ht="13.65" customHeight="1" x14ac:dyDescent="0.25">
      <c r="A376" s="5" t="s">
        <v>74</v>
      </c>
      <c r="B376" s="42">
        <v>51.964704000000012</v>
      </c>
      <c r="C376" s="42"/>
      <c r="D376" s="144"/>
    </row>
    <row r="377" spans="1:4" ht="13.65" customHeight="1" x14ac:dyDescent="0.25">
      <c r="A377" s="5" t="s">
        <v>75</v>
      </c>
      <c r="B377" s="42">
        <v>2661.4167360000006</v>
      </c>
      <c r="C377" s="42">
        <v>0</v>
      </c>
      <c r="D377" s="144">
        <v>0</v>
      </c>
    </row>
    <row r="378" spans="1:4" ht="13.65" customHeight="1" x14ac:dyDescent="0.25">
      <c r="A378" s="5" t="s">
        <v>76</v>
      </c>
      <c r="B378" s="42">
        <v>0</v>
      </c>
      <c r="C378" s="42">
        <v>0</v>
      </c>
      <c r="D378" s="144">
        <v>0</v>
      </c>
    </row>
    <row r="379" spans="1:4" ht="13.65" customHeight="1" x14ac:dyDescent="0.25">
      <c r="A379" s="5" t="s">
        <v>96</v>
      </c>
      <c r="B379" s="42">
        <v>0</v>
      </c>
      <c r="C379" s="42">
        <v>0</v>
      </c>
      <c r="D379" s="144">
        <v>0</v>
      </c>
    </row>
    <row r="380" spans="1:4" ht="13.65" customHeight="1" x14ac:dyDescent="0.25">
      <c r="A380" s="5" t="s">
        <v>85</v>
      </c>
      <c r="B380" s="42">
        <v>0</v>
      </c>
      <c r="C380" s="42">
        <v>0</v>
      </c>
      <c r="D380" s="144">
        <v>0</v>
      </c>
    </row>
    <row r="381" spans="1:4" ht="13.5" customHeight="1" x14ac:dyDescent="0.25">
      <c r="A381" s="5" t="s">
        <v>93</v>
      </c>
      <c r="B381" s="42">
        <v>0</v>
      </c>
      <c r="C381" s="42">
        <v>0</v>
      </c>
      <c r="D381" s="144">
        <v>0</v>
      </c>
    </row>
    <row r="382" spans="1:4" ht="13.5" customHeight="1" x14ac:dyDescent="0.25">
      <c r="A382" s="5" t="s">
        <v>94</v>
      </c>
      <c r="B382" s="42">
        <v>0</v>
      </c>
      <c r="C382" s="42">
        <v>0</v>
      </c>
      <c r="D382" s="144">
        <v>0</v>
      </c>
    </row>
    <row r="383" spans="1:4" ht="13.65" customHeight="1" x14ac:dyDescent="0.25">
      <c r="A383" s="4" t="s">
        <v>44</v>
      </c>
      <c r="B383" s="40">
        <f>SUM(B371:B382)</f>
        <v>3232.5850960000007</v>
      </c>
      <c r="C383" s="40">
        <f>SUM(C371:C382)</f>
        <v>414.72</v>
      </c>
      <c r="D383" s="142">
        <f>SUM(D371:D382)</f>
        <v>414.72</v>
      </c>
    </row>
    <row r="384" spans="1:4" ht="13.65" customHeight="1" x14ac:dyDescent="0.25">
      <c r="A384" s="4" t="s">
        <v>45</v>
      </c>
      <c r="B384" s="40">
        <f>B367-B383</f>
        <v>-3232.5850960000007</v>
      </c>
      <c r="C384" s="40">
        <f>C367-C383</f>
        <v>-414.72</v>
      </c>
      <c r="D384" s="142">
        <f>D367-D383</f>
        <v>-414.72</v>
      </c>
    </row>
    <row r="385" spans="1:4" ht="13.65" customHeight="1" x14ac:dyDescent="0.25">
      <c r="A385" s="2"/>
      <c r="B385" s="41"/>
      <c r="C385" s="41"/>
      <c r="D385" s="143"/>
    </row>
    <row r="386" spans="1:4" ht="13.65" customHeight="1" x14ac:dyDescent="0.25">
      <c r="A386" s="34" t="s">
        <v>133</v>
      </c>
      <c r="B386" s="38" t="s">
        <v>47</v>
      </c>
      <c r="C386" s="38" t="s">
        <v>47</v>
      </c>
      <c r="D386" s="139" t="s">
        <v>47</v>
      </c>
    </row>
    <row r="387" spans="1:4" ht="13.65" customHeight="1" x14ac:dyDescent="0.25">
      <c r="A387" s="35"/>
      <c r="B387" s="47" t="s">
        <v>48</v>
      </c>
      <c r="C387" s="47" t="s">
        <v>48</v>
      </c>
      <c r="D387" s="140" t="s">
        <v>48</v>
      </c>
    </row>
    <row r="388" spans="1:4" ht="13.65" customHeight="1" x14ac:dyDescent="0.25">
      <c r="A388" s="5" t="s">
        <v>49</v>
      </c>
      <c r="B388" s="41"/>
      <c r="C388" s="41"/>
      <c r="D388" s="143"/>
    </row>
    <row r="389" spans="1:4" ht="13.65" customHeight="1" x14ac:dyDescent="0.25">
      <c r="A389" s="5" t="s">
        <v>8</v>
      </c>
      <c r="B389" s="42">
        <v>17136.28224</v>
      </c>
      <c r="C389" s="42">
        <f>17850.294*96%</f>
        <v>17136.28224</v>
      </c>
      <c r="D389" s="144">
        <f>17850.294*96%</f>
        <v>17136.28224</v>
      </c>
    </row>
    <row r="390" spans="1:4" ht="13.65" customHeight="1" x14ac:dyDescent="0.25">
      <c r="A390" s="4" t="s">
        <v>43</v>
      </c>
      <c r="B390" s="44">
        <v>17136.28224</v>
      </c>
      <c r="C390" s="44">
        <f>C389</f>
        <v>17136.28224</v>
      </c>
      <c r="D390" s="146">
        <f>D389</f>
        <v>17136.28224</v>
      </c>
    </row>
    <row r="391" spans="1:4" ht="13.65" customHeight="1" x14ac:dyDescent="0.25">
      <c r="A391" s="1"/>
      <c r="B391" s="45"/>
      <c r="C391" s="45"/>
      <c r="D391" s="144"/>
    </row>
    <row r="392" spans="1:4" ht="13.65" customHeight="1" x14ac:dyDescent="0.25">
      <c r="A392" s="5" t="s">
        <v>52</v>
      </c>
      <c r="B392" s="45"/>
      <c r="C392" s="45"/>
      <c r="D392" s="144"/>
    </row>
    <row r="393" spans="1:4" ht="13.65" customHeight="1" x14ac:dyDescent="0.25">
      <c r="A393" s="5" t="s">
        <v>89</v>
      </c>
      <c r="B393" s="42">
        <v>0</v>
      </c>
      <c r="C393" s="42">
        <v>0</v>
      </c>
      <c r="D393" s="144">
        <v>0</v>
      </c>
    </row>
    <row r="394" spans="1:4" ht="13.65" customHeight="1" x14ac:dyDescent="0.25">
      <c r="A394" s="5" t="s">
        <v>66</v>
      </c>
      <c r="B394" s="42">
        <v>0</v>
      </c>
      <c r="C394" s="42">
        <v>0</v>
      </c>
      <c r="D394" s="144">
        <v>0</v>
      </c>
    </row>
    <row r="395" spans="1:4" ht="13.65" customHeight="1" x14ac:dyDescent="0.25">
      <c r="A395" s="5" t="s">
        <v>69</v>
      </c>
      <c r="B395" s="42">
        <v>0</v>
      </c>
      <c r="C395" s="42">
        <v>0</v>
      </c>
      <c r="D395" s="144">
        <v>0</v>
      </c>
    </row>
    <row r="396" spans="1:4" ht="13.65" customHeight="1" x14ac:dyDescent="0.25">
      <c r="A396" s="5" t="s">
        <v>79</v>
      </c>
      <c r="B396" s="42">
        <v>0</v>
      </c>
      <c r="C396" s="42">
        <v>0</v>
      </c>
      <c r="D396" s="144">
        <v>0</v>
      </c>
    </row>
    <row r="397" spans="1:4" ht="13.65" customHeight="1" x14ac:dyDescent="0.25">
      <c r="A397" s="5" t="s">
        <v>96</v>
      </c>
      <c r="B397" s="42">
        <v>0</v>
      </c>
      <c r="C397" s="42">
        <v>0</v>
      </c>
      <c r="D397" s="144">
        <v>0</v>
      </c>
    </row>
    <row r="398" spans="1:4" ht="13.65" customHeight="1" x14ac:dyDescent="0.25">
      <c r="A398" s="5" t="s">
        <v>85</v>
      </c>
      <c r="B398" s="42">
        <v>0</v>
      </c>
      <c r="C398" s="42">
        <v>0</v>
      </c>
      <c r="D398" s="144">
        <v>0</v>
      </c>
    </row>
    <row r="399" spans="1:4" ht="13.5" customHeight="1" x14ac:dyDescent="0.25">
      <c r="A399" s="5" t="s">
        <v>93</v>
      </c>
      <c r="B399" s="42">
        <v>0</v>
      </c>
      <c r="C399" s="42">
        <v>0</v>
      </c>
      <c r="D399" s="144">
        <v>0</v>
      </c>
    </row>
    <row r="400" spans="1:4" ht="13.5" customHeight="1" x14ac:dyDescent="0.25">
      <c r="A400" s="5" t="s">
        <v>94</v>
      </c>
      <c r="B400" s="42">
        <v>0</v>
      </c>
      <c r="C400" s="42">
        <v>0</v>
      </c>
      <c r="D400" s="144">
        <v>0</v>
      </c>
    </row>
    <row r="401" spans="1:4" ht="13.65" customHeight="1" x14ac:dyDescent="0.25">
      <c r="A401" s="5" t="s">
        <v>44</v>
      </c>
      <c r="B401" s="39">
        <v>0</v>
      </c>
      <c r="C401" s="39">
        <f>SUM(C393:C400)</f>
        <v>0</v>
      </c>
      <c r="D401" s="141">
        <f>SUM(D393:D400)</f>
        <v>0</v>
      </c>
    </row>
    <row r="402" spans="1:4" ht="13.65" customHeight="1" x14ac:dyDescent="0.25">
      <c r="A402" s="4" t="s">
        <v>45</v>
      </c>
      <c r="B402" s="40">
        <v>17136.28224</v>
      </c>
      <c r="C402" s="40">
        <f>C390-C401</f>
        <v>17136.28224</v>
      </c>
      <c r="D402" s="142">
        <f>D390-D401</f>
        <v>17136.28224</v>
      </c>
    </row>
    <row r="403" spans="1:4" ht="13.65" customHeight="1" x14ac:dyDescent="0.25">
      <c r="A403" s="2"/>
      <c r="B403" s="41"/>
      <c r="C403" s="41"/>
      <c r="D403" s="143"/>
    </row>
    <row r="404" spans="1:4" ht="13.65" customHeight="1" x14ac:dyDescent="0.25">
      <c r="A404" s="34" t="s">
        <v>31</v>
      </c>
      <c r="B404" s="38" t="s">
        <v>47</v>
      </c>
      <c r="C404" s="38" t="s">
        <v>47</v>
      </c>
      <c r="D404" s="139" t="s">
        <v>47</v>
      </c>
    </row>
    <row r="405" spans="1:4" ht="13.65" customHeight="1" x14ac:dyDescent="0.25">
      <c r="A405" s="36"/>
      <c r="B405" s="47" t="s">
        <v>48</v>
      </c>
      <c r="C405" s="47" t="s">
        <v>48</v>
      </c>
      <c r="D405" s="140" t="s">
        <v>48</v>
      </c>
    </row>
    <row r="406" spans="1:4" ht="13.65" customHeight="1" x14ac:dyDescent="0.25">
      <c r="A406" s="5" t="s">
        <v>49</v>
      </c>
      <c r="B406" s="48"/>
      <c r="C406" s="48"/>
      <c r="D406" s="141"/>
    </row>
    <row r="407" spans="1:4" ht="13.65" customHeight="1" x14ac:dyDescent="0.25">
      <c r="A407" s="5" t="s">
        <v>43</v>
      </c>
      <c r="B407" s="49">
        <v>0</v>
      </c>
      <c r="C407" s="49">
        <v>0</v>
      </c>
      <c r="D407" s="143">
        <v>0</v>
      </c>
    </row>
    <row r="408" spans="1:4" ht="13.65" customHeight="1" x14ac:dyDescent="0.25">
      <c r="A408" s="1"/>
      <c r="B408" s="45"/>
      <c r="C408" s="45"/>
      <c r="D408" s="144"/>
    </row>
    <row r="409" spans="1:4" ht="13.65" customHeight="1" x14ac:dyDescent="0.25">
      <c r="A409" s="5" t="s">
        <v>52</v>
      </c>
      <c r="B409" s="45"/>
      <c r="C409" s="45"/>
      <c r="D409" s="144"/>
    </row>
    <row r="410" spans="1:4" ht="13.65" customHeight="1" x14ac:dyDescent="0.25">
      <c r="A410" s="5" t="s">
        <v>66</v>
      </c>
      <c r="B410" s="42">
        <v>0</v>
      </c>
      <c r="C410" s="42">
        <v>0</v>
      </c>
      <c r="D410" s="144">
        <v>0</v>
      </c>
    </row>
    <row r="411" spans="1:4" ht="13.65" customHeight="1" x14ac:dyDescent="0.25">
      <c r="A411" s="5" t="s">
        <v>84</v>
      </c>
      <c r="B411" s="42">
        <v>0</v>
      </c>
      <c r="C411" s="42">
        <v>0</v>
      </c>
      <c r="D411" s="144">
        <v>0</v>
      </c>
    </row>
    <row r="412" spans="1:4" ht="13.65" customHeight="1" x14ac:dyDescent="0.25">
      <c r="A412" s="5" t="s">
        <v>69</v>
      </c>
      <c r="B412" s="42">
        <v>0</v>
      </c>
      <c r="C412" s="42">
        <v>0</v>
      </c>
      <c r="D412" s="144">
        <v>0</v>
      </c>
    </row>
    <row r="413" spans="1:4" ht="13.65" customHeight="1" x14ac:dyDescent="0.25">
      <c r="A413" s="5" t="s">
        <v>72</v>
      </c>
      <c r="B413" s="42">
        <v>0</v>
      </c>
      <c r="C413" s="42">
        <v>0</v>
      </c>
      <c r="D413" s="144">
        <v>0</v>
      </c>
    </row>
    <row r="414" spans="1:4" ht="13.65" customHeight="1" x14ac:dyDescent="0.25">
      <c r="A414" s="5" t="s">
        <v>73</v>
      </c>
      <c r="B414" s="42">
        <v>0</v>
      </c>
      <c r="C414" s="42">
        <v>0</v>
      </c>
      <c r="D414" s="144">
        <v>0</v>
      </c>
    </row>
    <row r="415" spans="1:4" ht="13.65" customHeight="1" x14ac:dyDescent="0.25">
      <c r="A415" s="5" t="s">
        <v>75</v>
      </c>
      <c r="B415" s="42">
        <v>0</v>
      </c>
      <c r="C415" s="42">
        <v>0</v>
      </c>
      <c r="D415" s="144">
        <v>0</v>
      </c>
    </row>
    <row r="416" spans="1:4" ht="13.5" customHeight="1" x14ac:dyDescent="0.25">
      <c r="A416" s="5" t="s">
        <v>76</v>
      </c>
      <c r="B416" s="42">
        <v>0</v>
      </c>
      <c r="C416" s="42">
        <v>0</v>
      </c>
      <c r="D416" s="144">
        <v>0</v>
      </c>
    </row>
    <row r="417" spans="1:4" ht="13.5" customHeight="1" x14ac:dyDescent="0.25">
      <c r="A417" s="5" t="s">
        <v>94</v>
      </c>
      <c r="B417" s="42">
        <v>0</v>
      </c>
      <c r="C417" s="42">
        <v>0</v>
      </c>
      <c r="D417" s="144">
        <v>0</v>
      </c>
    </row>
    <row r="418" spans="1:4" ht="13.65" customHeight="1" x14ac:dyDescent="0.25">
      <c r="A418" s="4" t="s">
        <v>44</v>
      </c>
      <c r="B418" s="40">
        <v>0</v>
      </c>
      <c r="C418" s="40">
        <f>SUM(C410:C417)</f>
        <v>0</v>
      </c>
      <c r="D418" s="142">
        <f>SUM(D410:D417)</f>
        <v>0</v>
      </c>
    </row>
    <row r="419" spans="1:4" ht="13.65" customHeight="1" x14ac:dyDescent="0.25">
      <c r="A419" s="4" t="s">
        <v>45</v>
      </c>
      <c r="B419" s="40">
        <v>0</v>
      </c>
      <c r="C419" s="40">
        <f>C407-C418</f>
        <v>0</v>
      </c>
      <c r="D419" s="142">
        <f>D407-D418</f>
        <v>0</v>
      </c>
    </row>
    <row r="420" spans="1:4" ht="13.65" customHeight="1" x14ac:dyDescent="0.25">
      <c r="A420" s="2"/>
      <c r="B420" s="41"/>
      <c r="C420" s="41"/>
      <c r="D420" s="143"/>
    </row>
    <row r="421" spans="1:4" ht="13.65" customHeight="1" x14ac:dyDescent="0.25">
      <c r="A421" s="2"/>
      <c r="B421" s="45"/>
      <c r="C421" s="45"/>
      <c r="D421" s="144"/>
    </row>
    <row r="422" spans="1:4" ht="13.65" customHeight="1" x14ac:dyDescent="0.25">
      <c r="A422" s="34" t="s">
        <v>134</v>
      </c>
      <c r="B422" s="38" t="s">
        <v>47</v>
      </c>
      <c r="C422" s="38" t="s">
        <v>47</v>
      </c>
      <c r="D422" s="139" t="s">
        <v>47</v>
      </c>
    </row>
    <row r="423" spans="1:4" ht="13.65" customHeight="1" x14ac:dyDescent="0.25">
      <c r="A423" s="35"/>
      <c r="B423" s="47" t="s">
        <v>48</v>
      </c>
      <c r="C423" s="47" t="s">
        <v>48</v>
      </c>
      <c r="D423" s="140" t="s">
        <v>48</v>
      </c>
    </row>
    <row r="424" spans="1:4" ht="13.65" customHeight="1" x14ac:dyDescent="0.25">
      <c r="A424" s="5" t="s">
        <v>49</v>
      </c>
      <c r="B424" s="48"/>
      <c r="C424" s="48"/>
      <c r="D424" s="141"/>
    </row>
    <row r="425" spans="1:4" ht="13.65" customHeight="1" x14ac:dyDescent="0.25">
      <c r="A425" s="4" t="s">
        <v>43</v>
      </c>
      <c r="B425" s="44">
        <v>0</v>
      </c>
      <c r="C425" s="44">
        <v>0</v>
      </c>
      <c r="D425" s="146">
        <v>0</v>
      </c>
    </row>
    <row r="426" spans="1:4" ht="13.65" customHeight="1" x14ac:dyDescent="0.25">
      <c r="A426" s="1"/>
      <c r="B426" s="45"/>
      <c r="C426" s="45"/>
      <c r="D426" s="144"/>
    </row>
    <row r="427" spans="1:4" ht="13.65" customHeight="1" x14ac:dyDescent="0.25">
      <c r="A427" s="5" t="s">
        <v>52</v>
      </c>
      <c r="B427" s="45"/>
      <c r="C427" s="45"/>
      <c r="D427" s="144"/>
    </row>
    <row r="428" spans="1:4" ht="13.65" customHeight="1" x14ac:dyDescent="0.25">
      <c r="A428" s="5" t="s">
        <v>66</v>
      </c>
      <c r="B428" s="42">
        <v>0</v>
      </c>
      <c r="C428" s="42">
        <v>250</v>
      </c>
      <c r="D428" s="144">
        <v>250</v>
      </c>
    </row>
    <row r="429" spans="1:4" ht="13.65" customHeight="1" x14ac:dyDescent="0.25">
      <c r="A429" s="5" t="s">
        <v>84</v>
      </c>
      <c r="B429" s="42">
        <v>7000</v>
      </c>
      <c r="C429" s="42">
        <v>7000</v>
      </c>
      <c r="D429" s="144">
        <v>1969.92</v>
      </c>
    </row>
    <row r="430" spans="1:4" ht="13.65" customHeight="1" x14ac:dyDescent="0.25">
      <c r="A430" s="5" t="s">
        <v>72</v>
      </c>
      <c r="B430" s="42">
        <v>169.96262400000003</v>
      </c>
      <c r="C430" s="42">
        <v>169.96262400000003</v>
      </c>
      <c r="D430" s="144">
        <v>169.96262400000003</v>
      </c>
    </row>
    <row r="431" spans="1:4" ht="13.65" customHeight="1" x14ac:dyDescent="0.25">
      <c r="A431" s="5" t="s">
        <v>73</v>
      </c>
      <c r="B431" s="42">
        <v>101.62713600000002</v>
      </c>
      <c r="C431" s="42">
        <v>101.62713600000002</v>
      </c>
      <c r="D431" s="144">
        <v>101.62713600000002</v>
      </c>
    </row>
    <row r="432" spans="1:4" ht="13.65" customHeight="1" x14ac:dyDescent="0.25">
      <c r="A432" s="5" t="s">
        <v>75</v>
      </c>
      <c r="B432" s="42">
        <v>4440.0545279999997</v>
      </c>
      <c r="C432" s="42">
        <v>4440.0545279999997</v>
      </c>
      <c r="D432" s="144">
        <v>4440.0545279999997</v>
      </c>
    </row>
    <row r="433" spans="1:4" ht="13.65" customHeight="1" x14ac:dyDescent="0.25">
      <c r="A433" s="5" t="s">
        <v>76</v>
      </c>
      <c r="B433" s="42">
        <v>176.97139200000001</v>
      </c>
      <c r="C433" s="42">
        <v>176.97139200000001</v>
      </c>
      <c r="D433" s="144">
        <v>176.97139200000001</v>
      </c>
    </row>
    <row r="434" spans="1:4" ht="13.65" customHeight="1" x14ac:dyDescent="0.25">
      <c r="A434" s="5" t="s">
        <v>108</v>
      </c>
      <c r="B434" s="42">
        <v>0</v>
      </c>
      <c r="C434" s="42">
        <v>0</v>
      </c>
      <c r="D434" s="144">
        <v>0</v>
      </c>
    </row>
    <row r="435" spans="1:4" ht="13.65" customHeight="1" x14ac:dyDescent="0.25">
      <c r="A435" s="5" t="s">
        <v>69</v>
      </c>
      <c r="B435" s="42">
        <v>0</v>
      </c>
      <c r="C435" s="42">
        <v>0</v>
      </c>
      <c r="D435" s="144">
        <v>0</v>
      </c>
    </row>
    <row r="436" spans="1:4" ht="13.5" customHeight="1" x14ac:dyDescent="0.25">
      <c r="A436" s="5" t="s">
        <v>85</v>
      </c>
      <c r="B436" s="42">
        <v>64.800000000000011</v>
      </c>
      <c r="C436" s="42">
        <v>64.800000000000011</v>
      </c>
      <c r="D436" s="144">
        <v>64.800000000000011</v>
      </c>
    </row>
    <row r="437" spans="1:4" ht="13.5" customHeight="1" x14ac:dyDescent="0.25">
      <c r="A437" s="5" t="s">
        <v>94</v>
      </c>
      <c r="B437" s="42">
        <v>0</v>
      </c>
      <c r="C437" s="42">
        <v>0</v>
      </c>
      <c r="D437" s="144">
        <v>4195.58</v>
      </c>
    </row>
    <row r="438" spans="1:4" ht="13.65" customHeight="1" x14ac:dyDescent="0.25">
      <c r="A438" s="4" t="s">
        <v>44</v>
      </c>
      <c r="B438" s="40">
        <f>SUM(B428:B437)</f>
        <v>11953.415679999998</v>
      </c>
      <c r="C438" s="40">
        <f>SUM(C428:C437)</f>
        <v>12203.415679999998</v>
      </c>
      <c r="D438" s="142">
        <f>SUM(D428:D437)</f>
        <v>11368.91568</v>
      </c>
    </row>
    <row r="439" spans="1:4" ht="13.65" customHeight="1" x14ac:dyDescent="0.25">
      <c r="A439" s="4" t="s">
        <v>45</v>
      </c>
      <c r="B439" s="40">
        <f>B425-B438</f>
        <v>-11953.415679999998</v>
      </c>
      <c r="C439" s="40">
        <f>C425-C438</f>
        <v>-12203.415679999998</v>
      </c>
      <c r="D439" s="142">
        <f>D425-D438</f>
        <v>-11368.91568</v>
      </c>
    </row>
    <row r="440" spans="1:4" ht="13.65" customHeight="1" x14ac:dyDescent="0.25">
      <c r="A440" s="2"/>
      <c r="B440" s="41"/>
      <c r="C440" s="41"/>
      <c r="D440" s="143"/>
    </row>
    <row r="441" spans="1:4" ht="13.65" customHeight="1" x14ac:dyDescent="0.25">
      <c r="A441" s="34" t="s">
        <v>29</v>
      </c>
      <c r="B441" s="38" t="s">
        <v>47</v>
      </c>
      <c r="C441" s="38" t="s">
        <v>47</v>
      </c>
      <c r="D441" s="139" t="s">
        <v>47</v>
      </c>
    </row>
    <row r="442" spans="1:4" ht="13.65" customHeight="1" x14ac:dyDescent="0.25">
      <c r="A442" s="35"/>
      <c r="B442" s="47" t="s">
        <v>48</v>
      </c>
      <c r="C442" s="47" t="s">
        <v>48</v>
      </c>
      <c r="D442" s="140" t="s">
        <v>48</v>
      </c>
    </row>
    <row r="443" spans="1:4" ht="13.65" customHeight="1" x14ac:dyDescent="0.25">
      <c r="A443" s="5" t="s">
        <v>49</v>
      </c>
      <c r="B443" s="41"/>
      <c r="C443" s="41"/>
      <c r="D443" s="143"/>
    </row>
    <row r="444" spans="1:4" ht="13.65" customHeight="1" x14ac:dyDescent="0.25">
      <c r="A444" s="5" t="s">
        <v>21</v>
      </c>
      <c r="B444" s="42">
        <v>500</v>
      </c>
      <c r="C444" s="42">
        <v>4000</v>
      </c>
      <c r="D444" s="144">
        <v>4000</v>
      </c>
    </row>
    <row r="445" spans="1:4" ht="13.65" customHeight="1" x14ac:dyDescent="0.25">
      <c r="A445" s="5" t="s">
        <v>24</v>
      </c>
      <c r="B445" s="42">
        <v>1500</v>
      </c>
      <c r="C445" s="42">
        <v>2500</v>
      </c>
      <c r="D445" s="144">
        <v>2500</v>
      </c>
    </row>
    <row r="446" spans="1:4" ht="13.65" customHeight="1" x14ac:dyDescent="0.25">
      <c r="A446" s="5" t="s">
        <v>135</v>
      </c>
      <c r="B446" s="42">
        <v>0</v>
      </c>
      <c r="C446" s="42">
        <v>0</v>
      </c>
      <c r="D446" s="144">
        <v>0</v>
      </c>
    </row>
    <row r="447" spans="1:4" ht="13.65" customHeight="1" x14ac:dyDescent="0.25">
      <c r="A447" s="5" t="s">
        <v>12</v>
      </c>
      <c r="B447" s="42">
        <v>3000</v>
      </c>
      <c r="C447" s="42">
        <v>250</v>
      </c>
      <c r="D447" s="144">
        <v>250</v>
      </c>
    </row>
    <row r="448" spans="1:4" ht="13.65" customHeight="1" x14ac:dyDescent="0.25">
      <c r="A448" s="5" t="s">
        <v>25</v>
      </c>
      <c r="B448" s="43">
        <v>0</v>
      </c>
      <c r="C448" s="43">
        <v>0</v>
      </c>
      <c r="D448" s="145">
        <v>2000</v>
      </c>
    </row>
    <row r="449" spans="1:5" ht="13.65" customHeight="1" x14ac:dyDescent="0.25">
      <c r="A449" s="4" t="s">
        <v>43</v>
      </c>
      <c r="B449" s="44">
        <v>5000</v>
      </c>
      <c r="C449" s="44">
        <f>SUM(C444:C448)</f>
        <v>6750</v>
      </c>
      <c r="D449" s="146">
        <f>SUM(D444:D448)</f>
        <v>8750</v>
      </c>
    </row>
    <row r="450" spans="1:5" ht="13.65" customHeight="1" x14ac:dyDescent="0.25">
      <c r="A450" s="1"/>
      <c r="B450" s="45"/>
      <c r="C450" s="45"/>
      <c r="D450" s="144"/>
    </row>
    <row r="451" spans="1:5" ht="13.65" customHeight="1" x14ac:dyDescent="0.25">
      <c r="A451" s="5" t="s">
        <v>52</v>
      </c>
      <c r="B451" s="45"/>
      <c r="C451" s="45"/>
      <c r="D451" s="144"/>
    </row>
    <row r="452" spans="1:5" ht="13.65" customHeight="1" x14ac:dyDescent="0.25">
      <c r="A452" s="5" t="s">
        <v>136</v>
      </c>
      <c r="B452" s="42">
        <v>0</v>
      </c>
      <c r="C452" s="42">
        <v>0</v>
      </c>
      <c r="D452" s="144">
        <v>0</v>
      </c>
    </row>
    <row r="453" spans="1:5" ht="13.65" customHeight="1" x14ac:dyDescent="0.25">
      <c r="A453" s="5" t="s">
        <v>57</v>
      </c>
      <c r="B453" s="42">
        <v>0</v>
      </c>
      <c r="C453" s="42">
        <v>3.24</v>
      </c>
      <c r="D453" s="144">
        <v>3.24</v>
      </c>
    </row>
    <row r="454" spans="1:5" ht="13.65" customHeight="1" x14ac:dyDescent="0.25">
      <c r="A454" s="5" t="s">
        <v>100</v>
      </c>
      <c r="B454" s="42">
        <v>0</v>
      </c>
      <c r="C454" s="42">
        <v>0</v>
      </c>
      <c r="D454" s="144">
        <v>4000</v>
      </c>
    </row>
    <row r="455" spans="1:5" ht="13.65" customHeight="1" x14ac:dyDescent="0.25">
      <c r="A455" s="5" t="s">
        <v>89</v>
      </c>
      <c r="B455" s="42">
        <v>0</v>
      </c>
      <c r="C455" s="42">
        <v>0</v>
      </c>
      <c r="D455" s="144">
        <v>0</v>
      </c>
      <c r="E455" s="15"/>
    </row>
    <row r="456" spans="1:5" ht="13.65" customHeight="1" x14ac:dyDescent="0.25">
      <c r="A456" s="5" t="s">
        <v>101</v>
      </c>
      <c r="B456" s="42">
        <v>9000</v>
      </c>
      <c r="C456" s="42">
        <v>3094.2000000000003</v>
      </c>
      <c r="D456" s="144">
        <v>3094.2000000000003</v>
      </c>
    </row>
    <row r="457" spans="1:5" ht="13.65" customHeight="1" x14ac:dyDescent="0.25">
      <c r="A457" s="5" t="s">
        <v>102</v>
      </c>
      <c r="B457" s="42">
        <v>0</v>
      </c>
      <c r="C457" s="42">
        <v>0</v>
      </c>
      <c r="D457" s="144">
        <v>0</v>
      </c>
    </row>
    <row r="458" spans="1:5" ht="13.65" customHeight="1" x14ac:dyDescent="0.25">
      <c r="A458" s="5" t="s">
        <v>66</v>
      </c>
      <c r="B458" s="42">
        <v>9000</v>
      </c>
      <c r="C458" s="42">
        <v>4500</v>
      </c>
      <c r="D458" s="144">
        <v>14000</v>
      </c>
    </row>
    <row r="459" spans="1:5" ht="13.65" customHeight="1" x14ac:dyDescent="0.25">
      <c r="A459" s="5" t="s">
        <v>137</v>
      </c>
      <c r="B459" s="42">
        <v>0</v>
      </c>
      <c r="C459" s="42">
        <v>0</v>
      </c>
      <c r="D459" s="144">
        <v>0</v>
      </c>
    </row>
    <row r="460" spans="1:5" ht="13.65" customHeight="1" x14ac:dyDescent="0.25">
      <c r="A460" s="5" t="s">
        <v>84</v>
      </c>
      <c r="B460" s="42">
        <v>11000</v>
      </c>
      <c r="C460" s="42">
        <v>9037.9800000000014</v>
      </c>
      <c r="D460" s="144">
        <v>9037.9800000000014</v>
      </c>
    </row>
    <row r="461" spans="1:5" ht="13.65" customHeight="1" x14ac:dyDescent="0.25">
      <c r="A461" s="5" t="s">
        <v>104</v>
      </c>
      <c r="B461" s="42">
        <v>0</v>
      </c>
      <c r="C461" s="42">
        <v>0</v>
      </c>
      <c r="D461" s="144">
        <v>0</v>
      </c>
    </row>
    <row r="462" spans="1:5" ht="13.65" customHeight="1" x14ac:dyDescent="0.25">
      <c r="A462" s="5" t="s">
        <v>105</v>
      </c>
      <c r="B462" s="42">
        <v>0</v>
      </c>
      <c r="C462" s="42">
        <v>0</v>
      </c>
      <c r="D462" s="144">
        <v>0</v>
      </c>
    </row>
    <row r="463" spans="1:5" ht="13.65" customHeight="1" x14ac:dyDescent="0.25">
      <c r="A463" s="5" t="s">
        <v>69</v>
      </c>
      <c r="B463" s="42">
        <v>3000</v>
      </c>
      <c r="C463" s="42">
        <v>0</v>
      </c>
      <c r="D463" s="144">
        <v>0</v>
      </c>
    </row>
    <row r="464" spans="1:5" ht="13.65" customHeight="1" x14ac:dyDescent="0.25">
      <c r="A464" s="5" t="s">
        <v>92</v>
      </c>
      <c r="B464" s="42">
        <v>0</v>
      </c>
      <c r="C464" s="42">
        <v>0</v>
      </c>
      <c r="D464" s="144">
        <v>0</v>
      </c>
    </row>
    <row r="465" spans="1:4" ht="13.65" customHeight="1" x14ac:dyDescent="0.25">
      <c r="A465" s="5" t="s">
        <v>72</v>
      </c>
      <c r="B465" s="42">
        <v>9141.8421600000001</v>
      </c>
      <c r="C465" s="42">
        <v>3574.4716800000001</v>
      </c>
      <c r="D465" s="144">
        <v>3574.4716800000001</v>
      </c>
    </row>
    <row r="466" spans="1:4" ht="13.65" customHeight="1" x14ac:dyDescent="0.25">
      <c r="A466" s="5" t="s">
        <v>73</v>
      </c>
      <c r="B466" s="42">
        <v>3996.219744</v>
      </c>
      <c r="C466" s="42">
        <v>1531.4158080000004</v>
      </c>
      <c r="D466" s="144">
        <v>1531.4158080000004</v>
      </c>
    </row>
    <row r="467" spans="1:4" ht="13.65" customHeight="1" x14ac:dyDescent="0.25">
      <c r="A467" s="5" t="s">
        <v>74</v>
      </c>
      <c r="B467" s="42">
        <v>2528.3657520000002</v>
      </c>
      <c r="C467" s="42"/>
      <c r="D467" s="144">
        <v>54080</v>
      </c>
    </row>
    <row r="468" spans="1:4" ht="13.65" customHeight="1" x14ac:dyDescent="0.25">
      <c r="A468" s="5" t="s">
        <v>75</v>
      </c>
      <c r="B468" s="42">
        <v>198563.20149599999</v>
      </c>
      <c r="C468" s="42">
        <v>220000</v>
      </c>
      <c r="D468" s="144">
        <v>926.90956800000015</v>
      </c>
    </row>
    <row r="469" spans="1:4" ht="13.65" customHeight="1" x14ac:dyDescent="0.25">
      <c r="A469" s="5" t="s">
        <v>76</v>
      </c>
      <c r="B469" s="42">
        <v>0</v>
      </c>
      <c r="C469" s="42">
        <v>926.90956800000015</v>
      </c>
      <c r="D469" s="144">
        <v>1347.4356480000001</v>
      </c>
    </row>
    <row r="470" spans="1:4" ht="13.65" customHeight="1" x14ac:dyDescent="0.25">
      <c r="A470" s="5" t="s">
        <v>77</v>
      </c>
      <c r="B470" s="42">
        <v>2749.0792560000004</v>
      </c>
      <c r="C470" s="42">
        <v>1347.4356480000001</v>
      </c>
      <c r="D470" s="144">
        <v>2784.2330880000004</v>
      </c>
    </row>
    <row r="471" spans="1:4" ht="13.65" customHeight="1" x14ac:dyDescent="0.25">
      <c r="A471" s="5" t="s">
        <v>78</v>
      </c>
      <c r="B471" s="42">
        <v>5417.729855999999</v>
      </c>
      <c r="C471" s="42">
        <v>2784.2330880000004</v>
      </c>
      <c r="D471" s="144">
        <v>648</v>
      </c>
    </row>
    <row r="472" spans="1:4" ht="13.65" customHeight="1" x14ac:dyDescent="0.25">
      <c r="A472" s="5" t="s">
        <v>79</v>
      </c>
      <c r="B472" s="42">
        <v>0</v>
      </c>
      <c r="C472" s="42">
        <v>648</v>
      </c>
      <c r="D472" s="144">
        <v>0</v>
      </c>
    </row>
    <row r="473" spans="1:4" ht="13.65" customHeight="1" x14ac:dyDescent="0.25">
      <c r="A473" s="5" t="s">
        <v>96</v>
      </c>
      <c r="B473" s="42">
        <v>0</v>
      </c>
      <c r="C473" s="42">
        <v>0</v>
      </c>
      <c r="D473" s="144">
        <v>3170.34</v>
      </c>
    </row>
    <row r="474" spans="1:4" ht="13.65" customHeight="1" x14ac:dyDescent="0.25">
      <c r="A474" s="5" t="s">
        <v>108</v>
      </c>
      <c r="B474" s="42">
        <v>0</v>
      </c>
      <c r="C474" s="42">
        <v>0</v>
      </c>
      <c r="D474" s="144">
        <v>1741.5000000000002</v>
      </c>
    </row>
    <row r="475" spans="1:4" ht="13.65" customHeight="1" x14ac:dyDescent="0.25">
      <c r="A475" s="5" t="s">
        <v>85</v>
      </c>
      <c r="B475" s="42">
        <v>1000</v>
      </c>
      <c r="C475" s="42">
        <v>1741.5000000000002</v>
      </c>
      <c r="D475" s="144">
        <v>3259.44</v>
      </c>
    </row>
    <row r="476" spans="1:4" ht="13.5" customHeight="1" x14ac:dyDescent="0.25">
      <c r="A476" s="5" t="s">
        <v>94</v>
      </c>
      <c r="B476" s="42">
        <v>7000</v>
      </c>
      <c r="C476" s="42">
        <v>3259.44</v>
      </c>
      <c r="D476" s="144">
        <v>0</v>
      </c>
    </row>
    <row r="477" spans="1:4" ht="12.75" customHeight="1" x14ac:dyDescent="0.25">
      <c r="A477" s="5" t="s">
        <v>112</v>
      </c>
      <c r="B477" s="42">
        <v>0</v>
      </c>
      <c r="C477" s="42">
        <v>0</v>
      </c>
      <c r="D477" s="144">
        <v>0</v>
      </c>
    </row>
    <row r="478" spans="1:4" ht="12.75" customHeight="1" x14ac:dyDescent="0.25">
      <c r="A478" s="5" t="s">
        <v>114</v>
      </c>
      <c r="B478" s="96"/>
      <c r="C478" s="96"/>
      <c r="D478" s="148"/>
    </row>
    <row r="479" spans="1:4" ht="12.75" customHeight="1" x14ac:dyDescent="0.25">
      <c r="A479" s="4" t="s">
        <v>44</v>
      </c>
      <c r="B479" s="40">
        <f>SUM(B452:B477)</f>
        <v>262396.438264</v>
      </c>
      <c r="C479" s="40">
        <f>SUM(C452:C477)</f>
        <v>252448.82579200002</v>
      </c>
      <c r="D479" s="142">
        <f>SUM(D452:D477)</f>
        <v>103199.165792</v>
      </c>
    </row>
    <row r="480" spans="1:4" ht="12.75" customHeight="1" x14ac:dyDescent="0.25">
      <c r="A480" s="4" t="s">
        <v>45</v>
      </c>
      <c r="B480" s="40">
        <f>B449-B479</f>
        <v>-257396.438264</v>
      </c>
      <c r="C480" s="40">
        <f>C449-C479</f>
        <v>-245698.82579200002</v>
      </c>
      <c r="D480" s="142">
        <f>D449-D479</f>
        <v>-94449.165792</v>
      </c>
    </row>
  </sheetData>
  <conditionalFormatting sqref="B4:D6 B11:D20 B24:D58 B63:D63 B66:D74 B79:D81 B84:D94 B99:D100 B103:D116 B121:D121 B124:D135 B140:D144 B148:D189 B193:D195 B199:D209 B212:D214 B218:D235 B239:D242 B246:D256 B261:D262 B265:D271 B276:D278 B281:D294 B299:D311 B314:D341 B346:D346 B350:D361 B366:D367 B371:D384 B389:D390 B393:D402 B407:D407 B410:D419 B425:D425 B428:D439 B444:D449 B452:D480">
    <cfRule type="cellIs" dxfId="7" priority="2" stopIfTrue="1" operator="lessThan">
      <formula>0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2C6638-25B5-4838-A596-35810A9411DE}">
  <dimension ref="A1:IS432"/>
  <sheetViews>
    <sheetView workbookViewId="0"/>
  </sheetViews>
  <sheetFormatPr defaultColWidth="5.6640625" defaultRowHeight="12.75" customHeight="1" x14ac:dyDescent="0.25"/>
  <cols>
    <col min="1" max="1" width="45.44140625" style="11" bestFit="1" customWidth="1"/>
    <col min="2" max="2" width="10.6640625" style="46" customWidth="1"/>
    <col min="3" max="3" width="10.6640625" style="112" customWidth="1"/>
    <col min="4" max="4" width="10.6640625" style="134" customWidth="1"/>
    <col min="5" max="5" width="10.6640625" style="135" customWidth="1"/>
    <col min="6" max="6" width="29.44140625" style="11" customWidth="1"/>
    <col min="7" max="7" width="27" style="11" customWidth="1"/>
    <col min="8" max="10" width="18.5546875" style="11" bestFit="1" customWidth="1"/>
    <col min="11" max="11" width="19.44140625" style="11" bestFit="1" customWidth="1"/>
    <col min="12" max="12" width="17.44140625" style="11" bestFit="1" customWidth="1"/>
    <col min="13" max="13" width="17.33203125" style="11" bestFit="1" customWidth="1"/>
    <col min="14" max="14" width="8.5546875" style="11" bestFit="1" customWidth="1"/>
    <col min="15" max="253" width="5.6640625" style="11"/>
  </cols>
  <sheetData>
    <row r="1" spans="1:13" s="11" customFormat="1" ht="13.65" customHeight="1" thickBot="1" x14ac:dyDescent="0.3">
      <c r="A1" s="28" t="s">
        <v>36</v>
      </c>
      <c r="B1" s="38" t="s">
        <v>143</v>
      </c>
      <c r="C1" s="100" t="s">
        <v>37</v>
      </c>
      <c r="D1" s="114" t="s">
        <v>160</v>
      </c>
      <c r="E1" s="115" t="s">
        <v>151</v>
      </c>
      <c r="G1" s="37" t="s">
        <v>38</v>
      </c>
    </row>
    <row r="2" spans="1:13" s="11" customFormat="1" ht="26.25" customHeight="1" thickBot="1" x14ac:dyDescent="0.3">
      <c r="A2" s="4" t="s">
        <v>39</v>
      </c>
      <c r="B2" s="38" t="s">
        <v>40</v>
      </c>
      <c r="C2" s="100" t="s">
        <v>40</v>
      </c>
      <c r="D2" s="114" t="s">
        <v>40</v>
      </c>
      <c r="E2" s="115" t="s">
        <v>152</v>
      </c>
      <c r="G2" s="19" t="s">
        <v>41</v>
      </c>
      <c r="H2" s="50" t="s">
        <v>142</v>
      </c>
      <c r="I2" s="20" t="s">
        <v>141</v>
      </c>
      <c r="J2" s="136" t="s">
        <v>162</v>
      </c>
      <c r="K2" s="21" t="s">
        <v>2</v>
      </c>
    </row>
    <row r="3" spans="1:13" s="11" customFormat="1" ht="13.65" customHeight="1" x14ac:dyDescent="0.25">
      <c r="A3" s="29"/>
      <c r="B3" s="47" t="s">
        <v>42</v>
      </c>
      <c r="C3" s="101" t="s">
        <v>42</v>
      </c>
      <c r="D3" s="116" t="s">
        <v>161</v>
      </c>
      <c r="E3" s="117" t="s">
        <v>147</v>
      </c>
      <c r="G3" s="16" t="s">
        <v>3</v>
      </c>
      <c r="H3" s="51">
        <f>B4</f>
        <v>2010893.8016000001</v>
      </c>
      <c r="I3" s="17">
        <f t="shared" ref="I3:I4" si="0">C4</f>
        <v>1924427.835</v>
      </c>
      <c r="J3" s="137">
        <f>D4</f>
        <v>1653748.5360000001</v>
      </c>
      <c r="K3" s="18">
        <f>(H3-I3)/I3</f>
        <v>4.493073994640083E-2</v>
      </c>
    </row>
    <row r="4" spans="1:13" s="11" customFormat="1" ht="13.65" customHeight="1" thickBot="1" x14ac:dyDescent="0.3">
      <c r="A4" s="5" t="s">
        <v>43</v>
      </c>
      <c r="B4" s="39">
        <f>+B12+B31+B50+B71+B94+B147+B166+B194+B214+B230+B263+B298+B319+B342+B359+B377+B401</f>
        <v>2010893.8016000001</v>
      </c>
      <c r="C4" s="102">
        <f>+C12+C31+C50+C71+C94+C147+C166+C194+C214+C230+C263+C298+C319+C342+C359+C377+C401</f>
        <v>1924427.835</v>
      </c>
      <c r="D4" s="118">
        <f>+D12+D31+D50+D71+D94+D147+D166+D194+D214+D230+D263+D298+D319+D342+D359+D377+D401</f>
        <v>1653748.5360000001</v>
      </c>
      <c r="E4" s="119">
        <f>+E12+E31+E50+E71+E94+E147+E166+E194+E214+E230+E263+E298+E319+E342+E359+E377+E401</f>
        <v>1378123.78</v>
      </c>
      <c r="F4" s="12"/>
      <c r="G4" s="22" t="s">
        <v>4</v>
      </c>
      <c r="H4" s="51">
        <f t="shared" ref="H4" si="1">B5</f>
        <v>2071836.5431510671</v>
      </c>
      <c r="I4" s="17">
        <f t="shared" si="0"/>
        <v>1942334.6627999998</v>
      </c>
      <c r="J4" s="137">
        <f>D5</f>
        <v>2060602.9080000005</v>
      </c>
      <c r="K4" s="18">
        <f>(H4-I4)/I4</f>
        <v>6.6673309616161636E-2</v>
      </c>
    </row>
    <row r="5" spans="1:13" s="11" customFormat="1" ht="13.65" customHeight="1" thickBot="1" x14ac:dyDescent="0.3">
      <c r="A5" s="5" t="s">
        <v>44</v>
      </c>
      <c r="B5" s="39">
        <f>SUBTOTAL(9,B23,B43,B65,B84,B140,B159,B185,B207,B222,B245,B292,B312,B335,B353,B370,B390,B431)</f>
        <v>2071836.5431510671</v>
      </c>
      <c r="C5" s="102">
        <f>SUBTOTAL(9,C23,C43,C65,C84,C140,C159,C185,C207,C222,C245,C292,C312,C335,C353,C370,C390,C431)</f>
        <v>1942334.6627999998</v>
      </c>
      <c r="D5" s="118">
        <f>SUBTOTAL(9,D23,D43,D65,D84,D140,D159,D185,D207,D222,D245,D292,D312,D335,D353,D370,D390,D431)</f>
        <v>2060602.9080000005</v>
      </c>
      <c r="E5" s="119">
        <f>SUBTOTAL(9,E23,E43,E65,E84,E140,E159,E185,E207,E222,E245,E292,E312,E335,E353,E370,E390,E431)</f>
        <v>1717169.0899999999</v>
      </c>
      <c r="F5" s="12"/>
      <c r="G5" s="19" t="s">
        <v>5</v>
      </c>
      <c r="H5" s="52">
        <f>H3-H4</f>
        <v>-60942.741551066982</v>
      </c>
      <c r="I5" s="24">
        <f>I3-I4</f>
        <v>-17906.827799999854</v>
      </c>
      <c r="J5" s="138">
        <f>J3-J4</f>
        <v>-406854.37200000044</v>
      </c>
      <c r="K5" s="18"/>
    </row>
    <row r="6" spans="1:13" s="11" customFormat="1" ht="13.5" customHeight="1" x14ac:dyDescent="0.25">
      <c r="A6" s="4" t="s">
        <v>45</v>
      </c>
      <c r="B6" s="40">
        <f t="shared" ref="B6" si="2">B4-B5</f>
        <v>-60942.741551066982</v>
      </c>
      <c r="C6" s="94">
        <f>C4-C5</f>
        <v>-17906.827799999854</v>
      </c>
      <c r="D6" s="120">
        <f>D4-D5</f>
        <v>-406854.37200000044</v>
      </c>
      <c r="E6" s="121">
        <f>E4-E5</f>
        <v>-339045.30999999982</v>
      </c>
      <c r="M6" s="13"/>
    </row>
    <row r="7" spans="1:13" s="11" customFormat="1" ht="13.5" customHeight="1" x14ac:dyDescent="0.25">
      <c r="A7" s="4"/>
      <c r="B7" s="41"/>
      <c r="C7" s="103"/>
      <c r="D7" s="122"/>
      <c r="E7" s="123"/>
      <c r="L7" s="12"/>
      <c r="M7" s="15"/>
    </row>
    <row r="8" spans="1:13" s="11" customFormat="1" ht="13.65" customHeight="1" x14ac:dyDescent="0.25">
      <c r="A8" s="2"/>
      <c r="B8" s="41"/>
      <c r="C8" s="103"/>
      <c r="D8" s="122"/>
      <c r="E8" s="123"/>
    </row>
    <row r="9" spans="1:13" s="11" customFormat="1" ht="13.65" customHeight="1" x14ac:dyDescent="0.25">
      <c r="A9" s="34" t="s">
        <v>34</v>
      </c>
      <c r="B9" s="38" t="s">
        <v>47</v>
      </c>
      <c r="C9" s="100" t="s">
        <v>47</v>
      </c>
      <c r="D9" s="114" t="s">
        <v>167</v>
      </c>
      <c r="E9" s="115" t="s">
        <v>152</v>
      </c>
    </row>
    <row r="10" spans="1:13" s="11" customFormat="1" ht="13.65" customHeight="1" x14ac:dyDescent="0.25">
      <c r="A10" s="3"/>
      <c r="B10" s="47" t="s">
        <v>48</v>
      </c>
      <c r="C10" s="101" t="s">
        <v>48</v>
      </c>
      <c r="D10" s="116" t="s">
        <v>148</v>
      </c>
      <c r="E10" s="117" t="s">
        <v>147</v>
      </c>
    </row>
    <row r="11" spans="1:13" s="11" customFormat="1" ht="13.65" customHeight="1" x14ac:dyDescent="0.25">
      <c r="A11" s="5" t="s">
        <v>49</v>
      </c>
      <c r="B11" s="48"/>
      <c r="C11" s="109"/>
      <c r="D11" s="118">
        <f>E11/10*12</f>
        <v>0</v>
      </c>
      <c r="E11" s="119"/>
    </row>
    <row r="12" spans="1:13" s="11" customFormat="1" ht="13.65" customHeight="1" x14ac:dyDescent="0.25">
      <c r="A12" s="5" t="s">
        <v>43</v>
      </c>
      <c r="B12" s="49">
        <v>0</v>
      </c>
      <c r="C12" s="110">
        <v>0</v>
      </c>
      <c r="D12" s="122"/>
      <c r="E12" s="123"/>
    </row>
    <row r="13" spans="1:13" s="11" customFormat="1" ht="13.65" customHeight="1" x14ac:dyDescent="0.25">
      <c r="A13" s="1"/>
      <c r="B13" s="45"/>
      <c r="C13" s="107"/>
      <c r="D13" s="124"/>
      <c r="E13" s="125"/>
    </row>
    <row r="14" spans="1:13" s="11" customFormat="1" ht="13.65" customHeight="1" x14ac:dyDescent="0.25">
      <c r="A14" s="5" t="s">
        <v>52</v>
      </c>
      <c r="B14" s="45"/>
      <c r="C14" s="107"/>
      <c r="D14" s="124"/>
      <c r="E14" s="125"/>
    </row>
    <row r="15" spans="1:13" s="11" customFormat="1" ht="13.65" customHeight="1" x14ac:dyDescent="0.25">
      <c r="A15" s="5" t="s">
        <v>66</v>
      </c>
      <c r="B15" s="42">
        <v>0</v>
      </c>
      <c r="C15" s="104">
        <v>0</v>
      </c>
      <c r="D15" s="124">
        <f t="shared" ref="D15:D22" si="3">E15/10*12</f>
        <v>0</v>
      </c>
      <c r="E15" s="125"/>
    </row>
    <row r="16" spans="1:13" s="11" customFormat="1" ht="13.65" customHeight="1" x14ac:dyDescent="0.25">
      <c r="A16" s="5" t="s">
        <v>84</v>
      </c>
      <c r="B16" s="42">
        <v>0</v>
      </c>
      <c r="C16" s="104">
        <v>0</v>
      </c>
      <c r="D16" s="124">
        <f t="shared" si="3"/>
        <v>0</v>
      </c>
      <c r="E16" s="125"/>
    </row>
    <row r="17" spans="1:6" s="11" customFormat="1" ht="13.65" customHeight="1" x14ac:dyDescent="0.25">
      <c r="A17" s="5" t="s">
        <v>72</v>
      </c>
      <c r="B17" s="42">
        <f>D17*103.4%</f>
        <v>319.22061599999995</v>
      </c>
      <c r="C17" s="104">
        <v>0</v>
      </c>
      <c r="D17" s="124">
        <f t="shared" si="3"/>
        <v>308.72399999999993</v>
      </c>
      <c r="E17" s="125">
        <v>257.27</v>
      </c>
    </row>
    <row r="18" spans="1:6" s="11" customFormat="1" ht="13.65" customHeight="1" x14ac:dyDescent="0.25">
      <c r="A18" s="5" t="s">
        <v>73</v>
      </c>
      <c r="B18" s="42">
        <f t="shared" ref="B18:B21" si="4">D18*103.4%</f>
        <v>123.55886400000001</v>
      </c>
      <c r="C18" s="104">
        <v>0</v>
      </c>
      <c r="D18" s="124">
        <f t="shared" si="3"/>
        <v>119.49600000000001</v>
      </c>
      <c r="E18" s="125">
        <v>99.58</v>
      </c>
      <c r="F18" s="26"/>
    </row>
    <row r="19" spans="1:6" s="11" customFormat="1" ht="13.65" customHeight="1" x14ac:dyDescent="0.25">
      <c r="A19" s="5" t="s">
        <v>74</v>
      </c>
      <c r="B19" s="42">
        <f t="shared" si="4"/>
        <v>104.47535999999999</v>
      </c>
      <c r="C19" s="104">
        <v>0</v>
      </c>
      <c r="D19" s="124">
        <f t="shared" si="3"/>
        <v>101.03999999999999</v>
      </c>
      <c r="E19" s="125">
        <v>84.2</v>
      </c>
      <c r="F19" s="26"/>
    </row>
    <row r="20" spans="1:6" s="11" customFormat="1" ht="13.65" customHeight="1" x14ac:dyDescent="0.25">
      <c r="A20" s="5" t="s">
        <v>75</v>
      </c>
      <c r="B20" s="42">
        <f>D20*103.4%*85%</f>
        <v>4662.2867675999987</v>
      </c>
      <c r="C20" s="104">
        <v>0</v>
      </c>
      <c r="D20" s="124">
        <f t="shared" si="3"/>
        <v>5304.6839999999993</v>
      </c>
      <c r="E20" s="125">
        <v>4420.57</v>
      </c>
    </row>
    <row r="21" spans="1:6" s="11" customFormat="1" ht="13.65" customHeight="1" x14ac:dyDescent="0.25">
      <c r="A21" s="5" t="s">
        <v>76</v>
      </c>
      <c r="B21" s="42">
        <f t="shared" si="4"/>
        <v>0</v>
      </c>
      <c r="C21" s="104">
        <v>0</v>
      </c>
      <c r="D21" s="124">
        <f t="shared" si="3"/>
        <v>0</v>
      </c>
      <c r="E21" s="125">
        <v>0</v>
      </c>
    </row>
    <row r="22" spans="1:6" s="11" customFormat="1" ht="13.65" customHeight="1" x14ac:dyDescent="0.25">
      <c r="A22" s="5" t="s">
        <v>85</v>
      </c>
      <c r="B22" s="42">
        <v>0</v>
      </c>
      <c r="C22" s="104">
        <v>0</v>
      </c>
      <c r="D22" s="124">
        <f t="shared" si="3"/>
        <v>0</v>
      </c>
      <c r="E22" s="125"/>
      <c r="F22" s="26"/>
    </row>
    <row r="23" spans="1:6" s="11" customFormat="1" ht="13.5" customHeight="1" x14ac:dyDescent="0.25">
      <c r="A23" s="4" t="s">
        <v>44</v>
      </c>
      <c r="B23" s="40">
        <f>SUM(B15:B22)</f>
        <v>5209.5416075999983</v>
      </c>
      <c r="C23" s="94">
        <f>SUM(C15:C22)</f>
        <v>0</v>
      </c>
      <c r="D23" s="120">
        <f>SUM(D15:D22)</f>
        <v>5833.9439999999995</v>
      </c>
      <c r="E23" s="121">
        <f>SUM(E15:E22)</f>
        <v>4861.62</v>
      </c>
    </row>
    <row r="24" spans="1:6" s="11" customFormat="1" ht="13.5" customHeight="1" x14ac:dyDescent="0.25">
      <c r="A24" s="4" t="s">
        <v>45</v>
      </c>
      <c r="B24" s="40">
        <f>B12-B23</f>
        <v>-5209.5416075999983</v>
      </c>
      <c r="C24" s="94">
        <f>C12-C23</f>
        <v>0</v>
      </c>
      <c r="D24" s="120">
        <f>D12-D23</f>
        <v>-5833.9439999999995</v>
      </c>
      <c r="E24" s="121">
        <f>E12-E23</f>
        <v>-4861.62</v>
      </c>
    </row>
    <row r="25" spans="1:6" s="11" customFormat="1" ht="13.65" customHeight="1" x14ac:dyDescent="0.25">
      <c r="A25" s="2"/>
      <c r="B25" s="41"/>
      <c r="C25" s="103"/>
      <c r="D25" s="122"/>
      <c r="E25" s="123"/>
    </row>
    <row r="26" spans="1:6" s="11" customFormat="1" ht="13.65" customHeight="1" x14ac:dyDescent="0.25">
      <c r="A26" s="34" t="s">
        <v>86</v>
      </c>
      <c r="B26" s="38" t="s">
        <v>47</v>
      </c>
      <c r="C26" s="100" t="s">
        <v>47</v>
      </c>
      <c r="D26" s="114" t="s">
        <v>167</v>
      </c>
      <c r="E26" s="115" t="s">
        <v>152</v>
      </c>
    </row>
    <row r="27" spans="1:6" s="11" customFormat="1" ht="13.65" customHeight="1" x14ac:dyDescent="0.25">
      <c r="A27" s="35"/>
      <c r="B27" s="47" t="s">
        <v>48</v>
      </c>
      <c r="C27" s="101" t="s">
        <v>48</v>
      </c>
      <c r="D27" s="116" t="s">
        <v>148</v>
      </c>
      <c r="E27" s="117" t="s">
        <v>147</v>
      </c>
    </row>
    <row r="28" spans="1:6" s="11" customFormat="1" ht="13.65" customHeight="1" x14ac:dyDescent="0.25">
      <c r="A28" s="5" t="s">
        <v>49</v>
      </c>
      <c r="B28" s="41"/>
      <c r="C28" s="103"/>
      <c r="D28" s="122"/>
      <c r="E28" s="123"/>
    </row>
    <row r="29" spans="1:6" s="11" customFormat="1" ht="13.65" customHeight="1" x14ac:dyDescent="0.25">
      <c r="A29" s="5" t="s">
        <v>8</v>
      </c>
      <c r="B29" s="42">
        <f>34341.615*96%</f>
        <v>32967.950399999994</v>
      </c>
      <c r="C29" s="104">
        <v>34341.614999999998</v>
      </c>
      <c r="D29" s="124">
        <f t="shared" ref="D29:D30" si="5">E29/10*12</f>
        <v>0</v>
      </c>
      <c r="E29" s="125">
        <v>0</v>
      </c>
    </row>
    <row r="30" spans="1:6" s="11" customFormat="1" ht="13.65" customHeight="1" x14ac:dyDescent="0.25">
      <c r="A30" s="5" t="s">
        <v>21</v>
      </c>
      <c r="B30" s="43">
        <v>0</v>
      </c>
      <c r="C30" s="105">
        <v>0</v>
      </c>
      <c r="D30" s="126">
        <f t="shared" si="5"/>
        <v>240</v>
      </c>
      <c r="E30" s="127">
        <v>200</v>
      </c>
    </row>
    <row r="31" spans="1:6" s="11" customFormat="1" ht="13.65" customHeight="1" x14ac:dyDescent="0.25">
      <c r="A31" s="4" t="s">
        <v>43</v>
      </c>
      <c r="B31" s="44">
        <f>SUM(B29:B30)</f>
        <v>32967.950399999994</v>
      </c>
      <c r="C31" s="106">
        <f>SUM(C29:C30)</f>
        <v>34341.614999999998</v>
      </c>
      <c r="D31" s="128">
        <f>SUM(D29:D30)</f>
        <v>240</v>
      </c>
      <c r="E31" s="129">
        <f>SUM(E29:E30)</f>
        <v>200</v>
      </c>
    </row>
    <row r="32" spans="1:6" s="11" customFormat="1" ht="13.65" customHeight="1" x14ac:dyDescent="0.25">
      <c r="A32" s="1"/>
      <c r="B32" s="45"/>
      <c r="C32" s="107"/>
      <c r="D32" s="124"/>
      <c r="E32" s="125"/>
    </row>
    <row r="33" spans="1:6" s="11" customFormat="1" ht="13.65" customHeight="1" x14ac:dyDescent="0.25">
      <c r="A33" s="5" t="s">
        <v>52</v>
      </c>
      <c r="B33" s="45"/>
      <c r="C33" s="107"/>
      <c r="D33" s="124"/>
      <c r="E33" s="125"/>
    </row>
    <row r="34" spans="1:6" s="11" customFormat="1" ht="13.65" customHeight="1" x14ac:dyDescent="0.25">
      <c r="A34" s="5" t="s">
        <v>66</v>
      </c>
      <c r="B34" s="42">
        <v>0</v>
      </c>
      <c r="C34" s="104">
        <v>0</v>
      </c>
      <c r="D34" s="124">
        <f t="shared" ref="D34:D42" si="6">E34/10*12</f>
        <v>0</v>
      </c>
      <c r="E34" s="125"/>
    </row>
    <row r="35" spans="1:6" s="11" customFormat="1" ht="13.65" customHeight="1" x14ac:dyDescent="0.25">
      <c r="A35" s="5" t="s">
        <v>84</v>
      </c>
      <c r="B35" s="42">
        <v>200</v>
      </c>
      <c r="C35" s="104">
        <v>414.72</v>
      </c>
      <c r="D35" s="124">
        <f t="shared" si="6"/>
        <v>195.24</v>
      </c>
      <c r="E35" s="125">
        <v>162.69999999999999</v>
      </c>
    </row>
    <row r="36" spans="1:6" s="11" customFormat="1" ht="13.65" customHeight="1" x14ac:dyDescent="0.25">
      <c r="A36" s="5" t="s">
        <v>74</v>
      </c>
      <c r="B36" s="42">
        <v>150</v>
      </c>
      <c r="C36" s="104">
        <v>0</v>
      </c>
      <c r="D36" s="124">
        <f t="shared" si="6"/>
        <v>136.80000000000001</v>
      </c>
      <c r="E36" s="125">
        <v>114</v>
      </c>
    </row>
    <row r="37" spans="1:6" s="11" customFormat="1" ht="13.65" customHeight="1" x14ac:dyDescent="0.25">
      <c r="A37" s="5" t="s">
        <v>69</v>
      </c>
      <c r="B37" s="42">
        <v>0</v>
      </c>
      <c r="C37" s="104">
        <v>0</v>
      </c>
      <c r="D37" s="124">
        <f t="shared" si="6"/>
        <v>0</v>
      </c>
      <c r="E37" s="125"/>
    </row>
    <row r="38" spans="1:6" s="11" customFormat="1" ht="13.65" customHeight="1" x14ac:dyDescent="0.25">
      <c r="A38" s="5" t="s">
        <v>72</v>
      </c>
      <c r="B38" s="42">
        <f>D38*103.4%</f>
        <v>304.281384</v>
      </c>
      <c r="C38" s="104">
        <v>16.200000000000003</v>
      </c>
      <c r="D38" s="124">
        <f t="shared" si="6"/>
        <v>294.27600000000001</v>
      </c>
      <c r="E38" s="125">
        <v>245.23</v>
      </c>
    </row>
    <row r="39" spans="1:6" s="11" customFormat="1" ht="13.65" customHeight="1" x14ac:dyDescent="0.25">
      <c r="A39" s="5" t="s">
        <v>73</v>
      </c>
      <c r="B39" s="42">
        <f t="shared" ref="B39" si="7">D39*103.4%</f>
        <v>291.17853600000001</v>
      </c>
      <c r="C39" s="104">
        <v>37.260000000000005</v>
      </c>
      <c r="D39" s="124">
        <f t="shared" si="6"/>
        <v>281.60399999999998</v>
      </c>
      <c r="E39" s="125">
        <v>234.67</v>
      </c>
    </row>
    <row r="40" spans="1:6" s="11" customFormat="1" ht="13.65" customHeight="1" x14ac:dyDescent="0.25">
      <c r="A40" s="5" t="s">
        <v>75</v>
      </c>
      <c r="B40" s="42">
        <f>D40*103.4%*85%</f>
        <v>10668.278042400001</v>
      </c>
      <c r="C40" s="104">
        <f>1400*104%</f>
        <v>1456</v>
      </c>
      <c r="D40" s="124">
        <f t="shared" si="6"/>
        <v>12138.216</v>
      </c>
      <c r="E40" s="125">
        <v>10115.18</v>
      </c>
    </row>
    <row r="41" spans="1:6" s="11" customFormat="1" ht="13.65" customHeight="1" x14ac:dyDescent="0.25">
      <c r="A41" s="5" t="s">
        <v>76</v>
      </c>
      <c r="B41" s="42">
        <f>D41*103.4%</f>
        <v>0</v>
      </c>
      <c r="C41" s="104">
        <v>79.38000000000001</v>
      </c>
      <c r="D41" s="124">
        <f t="shared" si="6"/>
        <v>0</v>
      </c>
      <c r="E41" s="125">
        <v>0</v>
      </c>
    </row>
    <row r="42" spans="1:6" s="11" customFormat="1" ht="13.65" customHeight="1" x14ac:dyDescent="0.25">
      <c r="A42" s="5" t="s">
        <v>85</v>
      </c>
      <c r="B42" s="42">
        <v>0</v>
      </c>
      <c r="C42" s="104">
        <v>0</v>
      </c>
      <c r="D42" s="124">
        <f t="shared" si="6"/>
        <v>0</v>
      </c>
      <c r="E42" s="125">
        <v>0</v>
      </c>
      <c r="F42" s="26"/>
    </row>
    <row r="43" spans="1:6" s="11" customFormat="1" ht="13.5" customHeight="1" x14ac:dyDescent="0.25">
      <c r="A43" s="4" t="s">
        <v>44</v>
      </c>
      <c r="B43" s="40">
        <f>SUM(B34:B42)</f>
        <v>11613.7379624</v>
      </c>
      <c r="C43" s="94">
        <f>SUM(C34:C42)</f>
        <v>2003.5600000000002</v>
      </c>
      <c r="D43" s="120">
        <f>SUM(D34:D42)</f>
        <v>13046.136</v>
      </c>
      <c r="E43" s="121">
        <f>SUM(E34:E42)</f>
        <v>10871.78</v>
      </c>
    </row>
    <row r="44" spans="1:6" s="11" customFormat="1" ht="13.5" customHeight="1" x14ac:dyDescent="0.25">
      <c r="A44" s="4" t="s">
        <v>45</v>
      </c>
      <c r="B44" s="40">
        <f>B31-B43</f>
        <v>21354.212437599992</v>
      </c>
      <c r="C44" s="94">
        <f>C31-C43</f>
        <v>32338.054999999997</v>
      </c>
      <c r="D44" s="120">
        <f>D31-D43</f>
        <v>-12806.136</v>
      </c>
      <c r="E44" s="121">
        <f>E31-E43</f>
        <v>-10671.78</v>
      </c>
    </row>
    <row r="45" spans="1:6" s="11" customFormat="1" ht="13.65" customHeight="1" x14ac:dyDescent="0.25">
      <c r="A45" s="2"/>
      <c r="B45" s="41"/>
      <c r="C45" s="103"/>
      <c r="D45" s="122"/>
      <c r="E45" s="123"/>
    </row>
    <row r="46" spans="1:6" s="11" customFormat="1" ht="13.65" customHeight="1" x14ac:dyDescent="0.25">
      <c r="A46" s="34" t="s">
        <v>87</v>
      </c>
      <c r="B46" s="38" t="s">
        <v>47</v>
      </c>
      <c r="C46" s="100" t="s">
        <v>47</v>
      </c>
      <c r="D46" s="114" t="s">
        <v>167</v>
      </c>
      <c r="E46" s="115" t="s">
        <v>152</v>
      </c>
    </row>
    <row r="47" spans="1:6" s="11" customFormat="1" ht="13.65" customHeight="1" x14ac:dyDescent="0.25">
      <c r="A47" s="35"/>
      <c r="B47" s="47" t="s">
        <v>48</v>
      </c>
      <c r="C47" s="101" t="s">
        <v>48</v>
      </c>
      <c r="D47" s="116" t="s">
        <v>148</v>
      </c>
      <c r="E47" s="117" t="s">
        <v>147</v>
      </c>
    </row>
    <row r="48" spans="1:6" s="11" customFormat="1" ht="13.65" customHeight="1" x14ac:dyDescent="0.25">
      <c r="A48" s="5" t="s">
        <v>49</v>
      </c>
      <c r="B48" s="41"/>
      <c r="C48" s="103"/>
      <c r="D48" s="122"/>
      <c r="E48" s="123"/>
    </row>
    <row r="49" spans="1:5" s="11" customFormat="1" ht="13.65" customHeight="1" x14ac:dyDescent="0.25">
      <c r="A49" s="5" t="s">
        <v>12</v>
      </c>
      <c r="B49" s="43">
        <v>0</v>
      </c>
      <c r="C49" s="105">
        <v>0</v>
      </c>
      <c r="D49" s="126">
        <v>0</v>
      </c>
      <c r="E49" s="127"/>
    </row>
    <row r="50" spans="1:5" s="11" customFormat="1" ht="13.65" customHeight="1" x14ac:dyDescent="0.25">
      <c r="A50" s="4" t="s">
        <v>43</v>
      </c>
      <c r="B50" s="44">
        <f>B49</f>
        <v>0</v>
      </c>
      <c r="C50" s="106">
        <f>C49</f>
        <v>0</v>
      </c>
      <c r="D50" s="128">
        <f>D49</f>
        <v>0</v>
      </c>
      <c r="E50" s="129">
        <f>E49</f>
        <v>0</v>
      </c>
    </row>
    <row r="51" spans="1:5" s="11" customFormat="1" ht="13.65" customHeight="1" x14ac:dyDescent="0.25">
      <c r="A51" s="1"/>
      <c r="B51" s="45"/>
      <c r="C51" s="107"/>
      <c r="D51" s="124"/>
      <c r="E51" s="125"/>
    </row>
    <row r="52" spans="1:5" s="11" customFormat="1" ht="13.65" customHeight="1" x14ac:dyDescent="0.25">
      <c r="A52" s="5" t="s">
        <v>52</v>
      </c>
      <c r="B52" s="45"/>
      <c r="C52" s="107"/>
      <c r="D52" s="124"/>
      <c r="E52" s="125"/>
    </row>
    <row r="53" spans="1:5" s="11" customFormat="1" ht="13.65" customHeight="1" x14ac:dyDescent="0.25">
      <c r="A53" s="5" t="s">
        <v>57</v>
      </c>
      <c r="B53" s="42">
        <v>0</v>
      </c>
      <c r="C53" s="104">
        <v>0</v>
      </c>
      <c r="D53" s="124">
        <f t="shared" ref="D53:D64" si="8">E53/10*12</f>
        <v>1.2000000000000002</v>
      </c>
      <c r="E53" s="125">
        <v>1</v>
      </c>
    </row>
    <row r="54" spans="1:5" s="11" customFormat="1" ht="13.65" customHeight="1" x14ac:dyDescent="0.25">
      <c r="A54" s="5" t="s">
        <v>88</v>
      </c>
      <c r="B54" s="42">
        <v>1000</v>
      </c>
      <c r="C54" s="104">
        <v>1000</v>
      </c>
      <c r="D54" s="124">
        <f t="shared" si="8"/>
        <v>0</v>
      </c>
      <c r="E54" s="125"/>
    </row>
    <row r="55" spans="1:5" s="11" customFormat="1" ht="13.65" customHeight="1" x14ac:dyDescent="0.25">
      <c r="A55" s="5" t="s">
        <v>89</v>
      </c>
      <c r="B55" s="42">
        <v>500</v>
      </c>
      <c r="C55" s="104">
        <v>500</v>
      </c>
      <c r="D55" s="124">
        <f t="shared" si="8"/>
        <v>0</v>
      </c>
      <c r="E55" s="125"/>
    </row>
    <row r="56" spans="1:5" s="11" customFormat="1" ht="13.65" customHeight="1" x14ac:dyDescent="0.25">
      <c r="A56" s="5" t="s">
        <v>90</v>
      </c>
      <c r="B56" s="42">
        <v>0</v>
      </c>
      <c r="C56" s="104">
        <v>0</v>
      </c>
      <c r="D56" s="124">
        <f t="shared" si="8"/>
        <v>0</v>
      </c>
      <c r="E56" s="125"/>
    </row>
    <row r="57" spans="1:5" s="11" customFormat="1" ht="13.65" customHeight="1" x14ac:dyDescent="0.25">
      <c r="A57" s="5" t="s">
        <v>91</v>
      </c>
      <c r="B57" s="42">
        <v>0</v>
      </c>
      <c r="C57" s="104">
        <v>0</v>
      </c>
      <c r="D57" s="124">
        <f t="shared" si="8"/>
        <v>0</v>
      </c>
      <c r="E57" s="125"/>
    </row>
    <row r="58" spans="1:5" s="11" customFormat="1" ht="13.65" customHeight="1" x14ac:dyDescent="0.25">
      <c r="A58" s="5" t="s">
        <v>66</v>
      </c>
      <c r="B58" s="42">
        <v>500</v>
      </c>
      <c r="C58" s="104">
        <v>4000</v>
      </c>
      <c r="D58" s="124">
        <f t="shared" si="8"/>
        <v>418.32</v>
      </c>
      <c r="E58" s="125">
        <v>348.6</v>
      </c>
    </row>
    <row r="59" spans="1:5" s="11" customFormat="1" ht="13.65" customHeight="1" x14ac:dyDescent="0.25">
      <c r="A59" s="5" t="s">
        <v>84</v>
      </c>
      <c r="B59" s="42">
        <v>7157.52</v>
      </c>
      <c r="C59" s="104">
        <v>1000</v>
      </c>
      <c r="D59" s="124">
        <f t="shared" si="8"/>
        <v>6441.7680000000009</v>
      </c>
      <c r="E59" s="125">
        <v>5368.14</v>
      </c>
    </row>
    <row r="60" spans="1:5" s="11" customFormat="1" ht="13.65" customHeight="1" x14ac:dyDescent="0.25">
      <c r="A60" s="5" t="s">
        <v>69</v>
      </c>
      <c r="B60" s="42">
        <v>0</v>
      </c>
      <c r="C60" s="104">
        <v>0</v>
      </c>
      <c r="D60" s="124">
        <f t="shared" si="8"/>
        <v>0</v>
      </c>
      <c r="E60" s="125"/>
    </row>
    <row r="61" spans="1:5" s="11" customFormat="1" ht="13.65" customHeight="1" x14ac:dyDescent="0.25">
      <c r="A61" s="5" t="s">
        <v>92</v>
      </c>
      <c r="B61" s="42"/>
      <c r="C61" s="104">
        <v>250</v>
      </c>
      <c r="D61" s="124">
        <f t="shared" si="8"/>
        <v>0</v>
      </c>
      <c r="E61" s="125"/>
    </row>
    <row r="62" spans="1:5" s="11" customFormat="1" ht="13.65" customHeight="1" x14ac:dyDescent="0.25">
      <c r="A62" s="5" t="s">
        <v>85</v>
      </c>
      <c r="B62" s="42"/>
      <c r="C62" s="104">
        <v>250</v>
      </c>
      <c r="D62" s="124">
        <f t="shared" si="8"/>
        <v>0</v>
      </c>
      <c r="E62" s="125"/>
    </row>
    <row r="63" spans="1:5" s="11" customFormat="1" ht="13.65" customHeight="1" x14ac:dyDescent="0.25">
      <c r="A63" s="5" t="s">
        <v>93</v>
      </c>
      <c r="B63" s="42">
        <v>200</v>
      </c>
      <c r="C63" s="104">
        <v>2000</v>
      </c>
      <c r="D63" s="124">
        <f t="shared" si="8"/>
        <v>14.975999999999999</v>
      </c>
      <c r="E63" s="125">
        <v>12.48</v>
      </c>
    </row>
    <row r="64" spans="1:5" s="11" customFormat="1" ht="13.65" customHeight="1" x14ac:dyDescent="0.25">
      <c r="A64" s="5" t="s">
        <v>94</v>
      </c>
      <c r="B64" s="43">
        <v>200</v>
      </c>
      <c r="C64" s="105">
        <v>1000</v>
      </c>
      <c r="D64" s="126">
        <f t="shared" si="8"/>
        <v>120</v>
      </c>
      <c r="E64" s="127">
        <v>100</v>
      </c>
    </row>
    <row r="65" spans="1:6" s="11" customFormat="1" ht="13.5" customHeight="1" x14ac:dyDescent="0.25">
      <c r="A65" s="4" t="s">
        <v>44</v>
      </c>
      <c r="B65" s="40">
        <f>SUM(B53:B64)</f>
        <v>9557.52</v>
      </c>
      <c r="C65" s="94">
        <f>SUM(C53:C64)</f>
        <v>10000</v>
      </c>
      <c r="D65" s="120">
        <f>SUM(D53:D64)</f>
        <v>6996.2640000000001</v>
      </c>
      <c r="E65" s="121">
        <f>SUM(E53:E64)</f>
        <v>5830.22</v>
      </c>
    </row>
    <row r="66" spans="1:6" s="11" customFormat="1" ht="13.5" customHeight="1" x14ac:dyDescent="0.25">
      <c r="A66" s="4" t="s">
        <v>45</v>
      </c>
      <c r="B66" s="40">
        <f>B50-B65</f>
        <v>-9557.52</v>
      </c>
      <c r="C66" s="94">
        <f>C50-C65</f>
        <v>-10000</v>
      </c>
      <c r="D66" s="120">
        <f>D50-D65</f>
        <v>-6996.2640000000001</v>
      </c>
      <c r="E66" s="121">
        <f>E50-E65</f>
        <v>-5830.22</v>
      </c>
    </row>
    <row r="67" spans="1:6" s="11" customFormat="1" ht="13.65" customHeight="1" x14ac:dyDescent="0.25">
      <c r="A67" s="2"/>
      <c r="B67" s="41"/>
      <c r="C67" s="103"/>
      <c r="D67" s="122"/>
      <c r="E67" s="123"/>
    </row>
    <row r="68" spans="1:6" s="11" customFormat="1" ht="13.65" customHeight="1" x14ac:dyDescent="0.25">
      <c r="A68" s="34" t="s">
        <v>95</v>
      </c>
      <c r="B68" s="38" t="s">
        <v>47</v>
      </c>
      <c r="C68" s="100" t="s">
        <v>47</v>
      </c>
      <c r="D68" s="114" t="s">
        <v>167</v>
      </c>
      <c r="E68" s="115" t="s">
        <v>152</v>
      </c>
    </row>
    <row r="69" spans="1:6" s="11" customFormat="1" ht="13.65" customHeight="1" x14ac:dyDescent="0.25">
      <c r="A69" s="35"/>
      <c r="B69" s="47" t="s">
        <v>48</v>
      </c>
      <c r="C69" s="101" t="s">
        <v>48</v>
      </c>
      <c r="D69" s="116" t="s">
        <v>148</v>
      </c>
      <c r="E69" s="117" t="s">
        <v>147</v>
      </c>
    </row>
    <row r="70" spans="1:6" s="11" customFormat="1" ht="13.65" customHeight="1" x14ac:dyDescent="0.25">
      <c r="A70" s="5" t="s">
        <v>49</v>
      </c>
      <c r="B70" s="48"/>
      <c r="C70" s="109"/>
      <c r="D70" s="118"/>
      <c r="E70" s="119"/>
    </row>
    <row r="71" spans="1:6" s="11" customFormat="1" ht="13.65" customHeight="1" x14ac:dyDescent="0.25">
      <c r="A71" s="4" t="s">
        <v>43</v>
      </c>
      <c r="B71" s="44">
        <v>0</v>
      </c>
      <c r="C71" s="106">
        <v>0</v>
      </c>
      <c r="D71" s="128"/>
      <c r="E71" s="129"/>
    </row>
    <row r="72" spans="1:6" s="11" customFormat="1" ht="13.65" customHeight="1" x14ac:dyDescent="0.25">
      <c r="A72" s="1"/>
      <c r="B72" s="45"/>
      <c r="C72" s="107"/>
      <c r="D72" s="124"/>
      <c r="E72" s="125"/>
    </row>
    <row r="73" spans="1:6" s="11" customFormat="1" ht="13.65" customHeight="1" x14ac:dyDescent="0.25">
      <c r="A73" s="5" t="s">
        <v>52</v>
      </c>
      <c r="B73" s="45"/>
      <c r="C73" s="107"/>
      <c r="D73" s="124"/>
      <c r="E73" s="125"/>
      <c r="F73" s="26"/>
    </row>
    <row r="74" spans="1:6" s="11" customFormat="1" ht="13.65" customHeight="1" x14ac:dyDescent="0.25">
      <c r="A74" s="5" t="s">
        <v>66</v>
      </c>
      <c r="B74" s="42">
        <v>0</v>
      </c>
      <c r="C74" s="104">
        <v>0</v>
      </c>
      <c r="D74" s="124">
        <f t="shared" ref="D74:D83" si="9">E74/10*12</f>
        <v>0</v>
      </c>
      <c r="E74" s="125"/>
      <c r="F74" s="26"/>
    </row>
    <row r="75" spans="1:6" s="11" customFormat="1" ht="13.65" customHeight="1" x14ac:dyDescent="0.25">
      <c r="A75" s="5" t="s">
        <v>84</v>
      </c>
      <c r="B75" s="42">
        <v>0</v>
      </c>
      <c r="C75" s="104">
        <v>270.54000000000002</v>
      </c>
      <c r="D75" s="124">
        <f t="shared" si="9"/>
        <v>0</v>
      </c>
      <c r="E75" s="125"/>
      <c r="F75" s="26"/>
    </row>
    <row r="76" spans="1:6" s="11" customFormat="1" ht="13.65" customHeight="1" x14ac:dyDescent="0.25">
      <c r="A76" s="5" t="s">
        <v>69</v>
      </c>
      <c r="B76" s="42">
        <v>0</v>
      </c>
      <c r="C76" s="104">
        <v>0</v>
      </c>
      <c r="D76" s="124">
        <f t="shared" si="9"/>
        <v>0</v>
      </c>
      <c r="E76" s="125"/>
      <c r="F76" s="26"/>
    </row>
    <row r="77" spans="1:6" s="11" customFormat="1" ht="13.65" customHeight="1" x14ac:dyDescent="0.25">
      <c r="A77" s="5" t="s">
        <v>72</v>
      </c>
      <c r="B77" s="42">
        <f>D77*103.4%</f>
        <v>300.32323199999996</v>
      </c>
      <c r="C77" s="104">
        <f>17.82*104%</f>
        <v>18.532800000000002</v>
      </c>
      <c r="D77" s="124">
        <f t="shared" si="9"/>
        <v>290.44799999999998</v>
      </c>
      <c r="E77" s="125">
        <v>242.04</v>
      </c>
      <c r="F77" s="26"/>
    </row>
    <row r="78" spans="1:6" s="11" customFormat="1" ht="13.65" customHeight="1" x14ac:dyDescent="0.25">
      <c r="A78" s="5" t="s">
        <v>73</v>
      </c>
      <c r="B78" s="42">
        <f t="shared" ref="B78:B81" si="10">D78*103.4%</f>
        <v>131.71091999999999</v>
      </c>
      <c r="C78" s="104">
        <f>25.92*104%</f>
        <v>26.956800000000001</v>
      </c>
      <c r="D78" s="124">
        <f t="shared" si="9"/>
        <v>127.38</v>
      </c>
      <c r="E78" s="125">
        <v>106.15</v>
      </c>
      <c r="F78" s="26"/>
    </row>
    <row r="79" spans="1:6" s="11" customFormat="1" ht="13.65" customHeight="1" x14ac:dyDescent="0.25">
      <c r="A79" s="5" t="s">
        <v>74</v>
      </c>
      <c r="B79" s="42">
        <f t="shared" si="10"/>
        <v>127.59146399999999</v>
      </c>
      <c r="C79" s="104"/>
      <c r="D79" s="124">
        <f t="shared" si="9"/>
        <v>123.39599999999999</v>
      </c>
      <c r="E79" s="125">
        <v>102.83</v>
      </c>
      <c r="F79" s="26"/>
    </row>
    <row r="80" spans="1:6" s="11" customFormat="1" ht="13.65" customHeight="1" x14ac:dyDescent="0.25">
      <c r="A80" s="5" t="s">
        <v>75</v>
      </c>
      <c r="B80" s="42">
        <f t="shared" si="10"/>
        <v>5679.9729360000001</v>
      </c>
      <c r="C80" s="104">
        <f>4300*104%</f>
        <v>4472</v>
      </c>
      <c r="D80" s="124">
        <f t="shared" si="9"/>
        <v>5493.2039999999997</v>
      </c>
      <c r="E80" s="125">
        <v>4577.67</v>
      </c>
      <c r="F80" s="26"/>
    </row>
    <row r="81" spans="1:6" s="11" customFormat="1" ht="13.65" customHeight="1" x14ac:dyDescent="0.25">
      <c r="A81" s="5" t="s">
        <v>76</v>
      </c>
      <c r="B81" s="42">
        <f t="shared" si="10"/>
        <v>0</v>
      </c>
      <c r="C81" s="104">
        <f>66.42*104%</f>
        <v>69.076800000000006</v>
      </c>
      <c r="D81" s="124">
        <f t="shared" si="9"/>
        <v>0</v>
      </c>
      <c r="E81" s="125"/>
      <c r="F81" s="26"/>
    </row>
    <row r="82" spans="1:6" s="11" customFormat="1" ht="13.65" customHeight="1" x14ac:dyDescent="0.25">
      <c r="A82" s="5" t="s">
        <v>96</v>
      </c>
      <c r="B82" s="42">
        <v>0</v>
      </c>
      <c r="C82" s="104">
        <v>0</v>
      </c>
      <c r="D82" s="124">
        <f t="shared" si="9"/>
        <v>0</v>
      </c>
      <c r="E82" s="125"/>
      <c r="F82" s="26"/>
    </row>
    <row r="83" spans="1:6" s="11" customFormat="1" ht="13.65" customHeight="1" x14ac:dyDescent="0.25">
      <c r="A83" s="5" t="s">
        <v>85</v>
      </c>
      <c r="B83" s="42">
        <v>0</v>
      </c>
      <c r="C83" s="104">
        <v>0</v>
      </c>
      <c r="D83" s="124">
        <f t="shared" si="9"/>
        <v>0</v>
      </c>
      <c r="E83" s="125"/>
      <c r="F83" s="27"/>
    </row>
    <row r="84" spans="1:6" s="11" customFormat="1" ht="13.5" customHeight="1" x14ac:dyDescent="0.25">
      <c r="A84" s="4" t="s">
        <v>44</v>
      </c>
      <c r="B84" s="40">
        <f>SUM(B74:B83)</f>
        <v>6239.5985520000004</v>
      </c>
      <c r="C84" s="94">
        <f>SUM(C74:C83)</f>
        <v>4857.1063999999997</v>
      </c>
      <c r="D84" s="120">
        <f>SUM(D74:D83)</f>
        <v>6034.4279999999999</v>
      </c>
      <c r="E84" s="121">
        <f>SUM(E74:E83)</f>
        <v>5028.6900000000005</v>
      </c>
    </row>
    <row r="85" spans="1:6" s="11" customFormat="1" ht="13.5" customHeight="1" x14ac:dyDescent="0.25">
      <c r="A85" s="4" t="s">
        <v>45</v>
      </c>
      <c r="B85" s="40">
        <f>B71-B84</f>
        <v>-6239.5985520000004</v>
      </c>
      <c r="C85" s="94">
        <f>C71-C84</f>
        <v>-4857.1063999999997</v>
      </c>
      <c r="D85" s="120">
        <f>D71-D84</f>
        <v>-6034.4279999999999</v>
      </c>
      <c r="E85" s="121">
        <f>E71-E84</f>
        <v>-5028.6900000000005</v>
      </c>
    </row>
    <row r="86" spans="1:6" s="11" customFormat="1" ht="13.65" customHeight="1" x14ac:dyDescent="0.25">
      <c r="A86" s="2"/>
      <c r="B86" s="41"/>
      <c r="C86" s="103"/>
      <c r="D86" s="122"/>
      <c r="E86" s="123"/>
    </row>
    <row r="87" spans="1:6" s="11" customFormat="1" ht="13.65" customHeight="1" x14ac:dyDescent="0.25">
      <c r="A87" s="34" t="s">
        <v>97</v>
      </c>
      <c r="B87" s="38" t="s">
        <v>47</v>
      </c>
      <c r="C87" s="100" t="s">
        <v>47</v>
      </c>
      <c r="D87" s="114" t="s">
        <v>167</v>
      </c>
      <c r="E87" s="115" t="s">
        <v>152</v>
      </c>
    </row>
    <row r="88" spans="1:6" s="11" customFormat="1" ht="13.65" customHeight="1" x14ac:dyDescent="0.25">
      <c r="A88" s="35"/>
      <c r="B88" s="47" t="s">
        <v>48</v>
      </c>
      <c r="C88" s="101" t="s">
        <v>48</v>
      </c>
      <c r="D88" s="116" t="s">
        <v>148</v>
      </c>
      <c r="E88" s="117" t="s">
        <v>147</v>
      </c>
    </row>
    <row r="89" spans="1:6" s="11" customFormat="1" ht="13.65" customHeight="1" x14ac:dyDescent="0.25">
      <c r="A89" s="5" t="s">
        <v>49</v>
      </c>
      <c r="B89" s="41"/>
      <c r="C89" s="103"/>
      <c r="D89" s="122"/>
      <c r="E89" s="123"/>
    </row>
    <row r="90" spans="1:6" s="11" customFormat="1" ht="13.65" customHeight="1" x14ac:dyDescent="0.25">
      <c r="A90" s="5" t="s">
        <v>8</v>
      </c>
      <c r="B90" s="42">
        <f>1194900*96%</f>
        <v>1147104</v>
      </c>
      <c r="C90" s="104">
        <v>1194900</v>
      </c>
      <c r="D90" s="124">
        <f t="shared" ref="D90:D93" si="11">E90/10*12</f>
        <v>1010144.2920000001</v>
      </c>
      <c r="E90" s="125">
        <v>841786.91</v>
      </c>
    </row>
    <row r="91" spans="1:6" s="11" customFormat="1" ht="13.65" customHeight="1" x14ac:dyDescent="0.25">
      <c r="A91" s="5" t="s">
        <v>15</v>
      </c>
      <c r="B91" s="42">
        <v>30000</v>
      </c>
      <c r="C91" s="104">
        <v>30000</v>
      </c>
      <c r="D91" s="124">
        <f t="shared" si="11"/>
        <v>40247.555999999997</v>
      </c>
      <c r="E91" s="125">
        <v>33539.629999999997</v>
      </c>
    </row>
    <row r="92" spans="1:6" s="11" customFormat="1" ht="13.65" customHeight="1" x14ac:dyDescent="0.25">
      <c r="A92" s="5" t="s">
        <v>12</v>
      </c>
      <c r="B92" s="42">
        <v>31632.519999999997</v>
      </c>
      <c r="C92" s="104">
        <v>0</v>
      </c>
      <c r="D92" s="124">
        <f t="shared" si="11"/>
        <v>28469.267999999996</v>
      </c>
      <c r="E92" s="125">
        <v>23724.39</v>
      </c>
    </row>
    <row r="93" spans="1:6" s="11" customFormat="1" ht="13.65" customHeight="1" x14ac:dyDescent="0.25">
      <c r="A93" s="5" t="s">
        <v>98</v>
      </c>
      <c r="B93" s="43">
        <v>0</v>
      </c>
      <c r="C93" s="105">
        <v>0</v>
      </c>
      <c r="D93" s="126">
        <f t="shared" si="11"/>
        <v>0</v>
      </c>
      <c r="E93" s="127"/>
    </row>
    <row r="94" spans="1:6" s="11" customFormat="1" ht="13.65" customHeight="1" x14ac:dyDescent="0.25">
      <c r="A94" s="4" t="s">
        <v>43</v>
      </c>
      <c r="B94" s="44">
        <f>SUM(B90:B93)</f>
        <v>1208736.52</v>
      </c>
      <c r="C94" s="106">
        <f>SUM(C90:C93)</f>
        <v>1224900</v>
      </c>
      <c r="D94" s="128">
        <f>SUM(D90:D93)</f>
        <v>1078861.1160000002</v>
      </c>
      <c r="E94" s="129">
        <f>SUM(E90:E93)</f>
        <v>899050.93</v>
      </c>
    </row>
    <row r="95" spans="1:6" s="11" customFormat="1" ht="13.65" customHeight="1" x14ac:dyDescent="0.25">
      <c r="A95" s="1"/>
      <c r="B95" s="45"/>
      <c r="C95" s="107"/>
      <c r="D95" s="124"/>
      <c r="E95" s="125"/>
    </row>
    <row r="96" spans="1:6" s="11" customFormat="1" ht="13.65" customHeight="1" x14ac:dyDescent="0.25">
      <c r="A96" s="5" t="s">
        <v>52</v>
      </c>
      <c r="B96" s="45"/>
      <c r="C96" s="107"/>
      <c r="D96" s="124"/>
      <c r="E96" s="125"/>
    </row>
    <row r="97" spans="1:5" s="11" customFormat="1" ht="13.65" customHeight="1" x14ac:dyDescent="0.25">
      <c r="A97" s="5" t="s">
        <v>136</v>
      </c>
      <c r="B97" s="45">
        <v>1500</v>
      </c>
      <c r="C97" s="107"/>
      <c r="D97" s="124">
        <f t="shared" ref="D97:D139" si="12">E97/10*12</f>
        <v>1211.364</v>
      </c>
      <c r="E97" s="125">
        <v>1009.47</v>
      </c>
    </row>
    <row r="98" spans="1:5" s="11" customFormat="1" ht="13.65" customHeight="1" x14ac:dyDescent="0.25">
      <c r="A98" s="5" t="s">
        <v>54</v>
      </c>
      <c r="B98" s="42">
        <v>12000</v>
      </c>
      <c r="C98" s="104">
        <v>15000</v>
      </c>
      <c r="D98" s="124">
        <f t="shared" si="12"/>
        <v>0</v>
      </c>
      <c r="E98" s="125">
        <v>0</v>
      </c>
    </row>
    <row r="99" spans="1:5" s="11" customFormat="1" ht="13.65" customHeight="1" x14ac:dyDescent="0.25">
      <c r="A99" s="5" t="s">
        <v>57</v>
      </c>
      <c r="B99" s="42">
        <v>17000</v>
      </c>
      <c r="C99" s="104">
        <v>999.54000000000008</v>
      </c>
      <c r="D99" s="124">
        <f t="shared" si="12"/>
        <v>16279.511999999999</v>
      </c>
      <c r="E99" s="125">
        <v>13566.26</v>
      </c>
    </row>
    <row r="100" spans="1:5" s="11" customFormat="1" ht="13.65" customHeight="1" x14ac:dyDescent="0.25">
      <c r="A100" s="5" t="s">
        <v>99</v>
      </c>
      <c r="B100" s="42">
        <v>3000</v>
      </c>
      <c r="C100" s="104">
        <v>3000</v>
      </c>
      <c r="D100" s="124">
        <f t="shared" si="12"/>
        <v>0</v>
      </c>
      <c r="E100" s="125"/>
    </row>
    <row r="101" spans="1:5" s="11" customFormat="1" ht="13.65" customHeight="1" x14ac:dyDescent="0.25">
      <c r="A101" s="5" t="s">
        <v>59</v>
      </c>
      <c r="B101" s="42">
        <v>6011.8266666666668</v>
      </c>
      <c r="C101" s="104"/>
      <c r="D101" s="124">
        <f t="shared" si="12"/>
        <v>5410.6440000000002</v>
      </c>
      <c r="E101" s="125">
        <v>4508.87</v>
      </c>
    </row>
    <row r="102" spans="1:5" s="11" customFormat="1" ht="13.65" customHeight="1" x14ac:dyDescent="0.25">
      <c r="A102" s="5" t="s">
        <v>88</v>
      </c>
      <c r="B102" s="42">
        <v>2500</v>
      </c>
      <c r="C102" s="104">
        <v>858.6</v>
      </c>
      <c r="D102" s="124">
        <f t="shared" si="12"/>
        <v>2418.3359999999998</v>
      </c>
      <c r="E102" s="125">
        <v>2015.28</v>
      </c>
    </row>
    <row r="103" spans="1:5" s="11" customFormat="1" ht="13.65" customHeight="1" x14ac:dyDescent="0.25">
      <c r="A103" s="5" t="s">
        <v>100</v>
      </c>
      <c r="B103" s="42">
        <v>80000</v>
      </c>
      <c r="C103" s="104">
        <v>28000</v>
      </c>
      <c r="D103" s="124">
        <f t="shared" si="12"/>
        <v>127411.87199999999</v>
      </c>
      <c r="E103" s="125">
        <v>106176.56</v>
      </c>
    </row>
    <row r="104" spans="1:5" s="11" customFormat="1" ht="13.65" customHeight="1" x14ac:dyDescent="0.25">
      <c r="A104" s="5" t="s">
        <v>89</v>
      </c>
      <c r="B104" s="42">
        <v>10000</v>
      </c>
      <c r="C104" s="104">
        <v>15000</v>
      </c>
      <c r="D104" s="124">
        <f t="shared" si="12"/>
        <v>3967.1399999999994</v>
      </c>
      <c r="E104" s="125">
        <v>3305.95</v>
      </c>
    </row>
    <row r="105" spans="1:5" s="11" customFormat="1" ht="13.65" customHeight="1" x14ac:dyDescent="0.25">
      <c r="A105" s="5" t="s">
        <v>101</v>
      </c>
      <c r="B105" s="42">
        <v>10300</v>
      </c>
      <c r="C105" s="104">
        <v>20000</v>
      </c>
      <c r="D105" s="124">
        <f t="shared" si="12"/>
        <v>38763.804000000004</v>
      </c>
      <c r="E105" s="125">
        <v>32303.17</v>
      </c>
    </row>
    <row r="106" spans="1:5" s="11" customFormat="1" ht="13.65" customHeight="1" x14ac:dyDescent="0.25">
      <c r="A106" s="5" t="s">
        <v>102</v>
      </c>
      <c r="B106" s="42">
        <v>0</v>
      </c>
      <c r="C106" s="104">
        <v>0</v>
      </c>
      <c r="D106" s="124">
        <f t="shared" si="12"/>
        <v>0</v>
      </c>
      <c r="E106" s="125">
        <v>0</v>
      </c>
    </row>
    <row r="107" spans="1:5" s="11" customFormat="1" ht="13.65" customHeight="1" x14ac:dyDescent="0.25">
      <c r="A107" s="5" t="s">
        <v>63</v>
      </c>
      <c r="B107" s="42">
        <v>0</v>
      </c>
      <c r="C107" s="104">
        <v>426.06</v>
      </c>
      <c r="D107" s="124">
        <f t="shared" si="12"/>
        <v>0</v>
      </c>
      <c r="E107" s="125">
        <v>0</v>
      </c>
    </row>
    <row r="108" spans="1:5" s="11" customFormat="1" ht="13.65" customHeight="1" x14ac:dyDescent="0.25">
      <c r="A108" s="5" t="s">
        <v>66</v>
      </c>
      <c r="B108" s="42">
        <v>1500</v>
      </c>
      <c r="C108" s="104">
        <v>963.90000000000009</v>
      </c>
      <c r="D108" s="124">
        <f t="shared" si="12"/>
        <v>1026.204</v>
      </c>
      <c r="E108" s="125">
        <v>855.17</v>
      </c>
    </row>
    <row r="109" spans="1:5" s="11" customFormat="1" ht="13.65" customHeight="1" x14ac:dyDescent="0.25">
      <c r="A109" s="5" t="s">
        <v>67</v>
      </c>
      <c r="B109" s="42">
        <v>40000</v>
      </c>
      <c r="C109" s="104">
        <v>48000</v>
      </c>
      <c r="D109" s="124">
        <f t="shared" si="12"/>
        <v>3499.2000000000003</v>
      </c>
      <c r="E109" s="125">
        <v>2916</v>
      </c>
    </row>
    <row r="110" spans="1:5" s="11" customFormat="1" ht="13.65" customHeight="1" x14ac:dyDescent="0.25">
      <c r="A110" s="5" t="s">
        <v>103</v>
      </c>
      <c r="B110" s="42">
        <v>20000</v>
      </c>
      <c r="C110" s="104">
        <v>6000</v>
      </c>
      <c r="D110" s="124">
        <f t="shared" si="12"/>
        <v>98098.008000000002</v>
      </c>
      <c r="E110" s="125">
        <v>81748.34</v>
      </c>
    </row>
    <row r="111" spans="1:5" s="11" customFormat="1" ht="13.65" customHeight="1" x14ac:dyDescent="0.25">
      <c r="A111" s="5" t="s">
        <v>84</v>
      </c>
      <c r="B111" s="42">
        <v>50500</v>
      </c>
      <c r="C111" s="104">
        <v>8355.9600000000009</v>
      </c>
      <c r="D111" s="124">
        <f t="shared" si="12"/>
        <v>63574.38</v>
      </c>
      <c r="E111" s="125">
        <v>52978.65</v>
      </c>
    </row>
    <row r="112" spans="1:5" s="11" customFormat="1" ht="13.65" customHeight="1" x14ac:dyDescent="0.25">
      <c r="A112" s="5" t="s">
        <v>104</v>
      </c>
      <c r="B112" s="42">
        <v>12</v>
      </c>
      <c r="C112" s="104">
        <v>77.760000000000005</v>
      </c>
      <c r="D112" s="124">
        <f t="shared" si="12"/>
        <v>11.952000000000002</v>
      </c>
      <c r="E112" s="125">
        <v>9.9600000000000009</v>
      </c>
    </row>
    <row r="113" spans="1:6" s="11" customFormat="1" ht="13.65" customHeight="1" x14ac:dyDescent="0.25">
      <c r="A113" s="5" t="s">
        <v>105</v>
      </c>
      <c r="B113" s="42">
        <v>0</v>
      </c>
      <c r="C113" s="104">
        <v>0</v>
      </c>
      <c r="D113" s="124">
        <f t="shared" si="12"/>
        <v>0</v>
      </c>
      <c r="E113" s="125"/>
    </row>
    <row r="114" spans="1:6" s="11" customFormat="1" ht="13.65" customHeight="1" x14ac:dyDescent="0.25">
      <c r="A114" s="5" t="s">
        <v>69</v>
      </c>
      <c r="B114" s="42">
        <v>5000</v>
      </c>
      <c r="C114" s="104">
        <v>1268.46</v>
      </c>
      <c r="D114" s="124">
        <f t="shared" si="12"/>
        <v>4262.4480000000003</v>
      </c>
      <c r="E114" s="125">
        <v>3552.04</v>
      </c>
    </row>
    <row r="115" spans="1:6" s="11" customFormat="1" ht="13.65" customHeight="1" x14ac:dyDescent="0.25">
      <c r="A115" s="5" t="s">
        <v>92</v>
      </c>
      <c r="B115" s="42">
        <v>0</v>
      </c>
      <c r="C115" s="104">
        <v>0</v>
      </c>
      <c r="D115" s="124">
        <f t="shared" si="12"/>
        <v>0</v>
      </c>
      <c r="E115" s="125"/>
    </row>
    <row r="116" spans="1:6" s="11" customFormat="1" ht="13.65" customHeight="1" x14ac:dyDescent="0.25">
      <c r="A116" s="5" t="s">
        <v>72</v>
      </c>
      <c r="B116" s="42">
        <f>D116*103.4%</f>
        <v>24585.881232000003</v>
      </c>
      <c r="C116" s="104">
        <v>30971.160000000003</v>
      </c>
      <c r="D116" s="124">
        <f t="shared" si="12"/>
        <v>23777.448000000004</v>
      </c>
      <c r="E116" s="125">
        <v>19814.54</v>
      </c>
    </row>
    <row r="117" spans="1:6" s="11" customFormat="1" ht="13.65" customHeight="1" x14ac:dyDescent="0.25">
      <c r="A117" s="5" t="s">
        <v>73</v>
      </c>
      <c r="B117" s="42">
        <f t="shared" ref="B117:B118" si="13">D117*103.4%</f>
        <v>9726.3582239999996</v>
      </c>
      <c r="C117" s="104">
        <v>12362.220000000001</v>
      </c>
      <c r="D117" s="124">
        <f t="shared" si="12"/>
        <v>9406.5360000000001</v>
      </c>
      <c r="E117" s="125">
        <v>7838.78</v>
      </c>
    </row>
    <row r="118" spans="1:6" s="11" customFormat="1" ht="13.65" customHeight="1" x14ac:dyDescent="0.25">
      <c r="A118" s="5" t="s">
        <v>74</v>
      </c>
      <c r="B118" s="42">
        <f t="shared" si="13"/>
        <v>6744.7158239999999</v>
      </c>
      <c r="C118" s="104">
        <v>18265.5</v>
      </c>
      <c r="D118" s="124">
        <f t="shared" si="12"/>
        <v>6522.9359999999997</v>
      </c>
      <c r="E118" s="125">
        <v>5435.78</v>
      </c>
    </row>
    <row r="119" spans="1:6" s="11" customFormat="1" ht="13.65" customHeight="1" x14ac:dyDescent="0.25">
      <c r="A119" s="5" t="s">
        <v>106</v>
      </c>
      <c r="B119" s="42">
        <v>0</v>
      </c>
      <c r="C119" s="104">
        <v>0</v>
      </c>
      <c r="D119" s="124">
        <f t="shared" si="12"/>
        <v>0</v>
      </c>
      <c r="E119" s="125">
        <v>0</v>
      </c>
    </row>
    <row r="120" spans="1:6" s="11" customFormat="1" ht="13.65" customHeight="1" x14ac:dyDescent="0.25">
      <c r="A120" s="5" t="s">
        <v>75</v>
      </c>
      <c r="B120" s="42">
        <f>525000</f>
        <v>525000</v>
      </c>
      <c r="C120" s="104">
        <f>558000*104%</f>
        <v>580320</v>
      </c>
      <c r="D120" s="124">
        <f t="shared" si="12"/>
        <v>536103.88800000004</v>
      </c>
      <c r="E120" s="125">
        <v>446753.24</v>
      </c>
    </row>
    <row r="121" spans="1:6" s="11" customFormat="1" ht="13.65" customHeight="1" x14ac:dyDescent="0.25">
      <c r="A121" s="5" t="s">
        <v>76</v>
      </c>
      <c r="B121" s="42">
        <f t="shared" ref="B121:B122" si="14">D121*103.4%</f>
        <v>0</v>
      </c>
      <c r="C121" s="104">
        <f>2953.26*104%</f>
        <v>3071.3904000000002</v>
      </c>
      <c r="D121" s="124">
        <f t="shared" si="12"/>
        <v>0</v>
      </c>
      <c r="E121" s="125">
        <v>0</v>
      </c>
    </row>
    <row r="122" spans="1:6" s="11" customFormat="1" ht="13.65" customHeight="1" x14ac:dyDescent="0.25">
      <c r="A122" s="5" t="s">
        <v>77</v>
      </c>
      <c r="B122" s="42">
        <f t="shared" si="14"/>
        <v>19172.134344000002</v>
      </c>
      <c r="C122" s="104">
        <f>27946.62*104%</f>
        <v>29064.484799999998</v>
      </c>
      <c r="D122" s="124">
        <f t="shared" si="12"/>
        <v>18541.716</v>
      </c>
      <c r="E122" s="125">
        <v>15451.43</v>
      </c>
    </row>
    <row r="123" spans="1:6" s="11" customFormat="1" ht="13.65" customHeight="1" x14ac:dyDescent="0.25">
      <c r="A123" s="5" t="s">
        <v>107</v>
      </c>
      <c r="B123" s="42">
        <v>0</v>
      </c>
      <c r="C123" s="104">
        <f>212.22*104%</f>
        <v>220.7088</v>
      </c>
      <c r="D123" s="124">
        <f t="shared" si="12"/>
        <v>0</v>
      </c>
      <c r="E123" s="125">
        <v>0</v>
      </c>
    </row>
    <row r="124" spans="1:6" s="11" customFormat="1" ht="13.65" customHeight="1" x14ac:dyDescent="0.25">
      <c r="A124" s="5" t="s">
        <v>78</v>
      </c>
      <c r="B124" s="42">
        <f>D124*103.4%</f>
        <v>23883.638064000002</v>
      </c>
      <c r="C124" s="104">
        <f>25809.84*104%</f>
        <v>26842.2336</v>
      </c>
      <c r="D124" s="124">
        <f t="shared" si="12"/>
        <v>23098.296000000002</v>
      </c>
      <c r="E124" s="125">
        <v>19248.580000000002</v>
      </c>
    </row>
    <row r="125" spans="1:6" s="11" customFormat="1" ht="13.65" customHeight="1" x14ac:dyDescent="0.25">
      <c r="A125" s="5" t="s">
        <v>79</v>
      </c>
      <c r="B125" s="42">
        <v>0</v>
      </c>
      <c r="C125" s="104">
        <v>0</v>
      </c>
      <c r="D125" s="124">
        <f t="shared" si="12"/>
        <v>0</v>
      </c>
      <c r="E125" s="125">
        <v>0</v>
      </c>
    </row>
    <row r="126" spans="1:6" s="11" customFormat="1" ht="13.65" customHeight="1" x14ac:dyDescent="0.25">
      <c r="A126" s="5" t="s">
        <v>108</v>
      </c>
      <c r="B126" s="42">
        <v>0</v>
      </c>
      <c r="C126" s="104">
        <v>20000</v>
      </c>
      <c r="D126" s="124">
        <f t="shared" si="12"/>
        <v>20873.051999999996</v>
      </c>
      <c r="E126" s="125">
        <v>17394.21</v>
      </c>
    </row>
    <row r="127" spans="1:6" s="11" customFormat="1" ht="13.65" customHeight="1" x14ac:dyDescent="0.25">
      <c r="A127" s="5" t="s">
        <v>85</v>
      </c>
      <c r="B127" s="42">
        <v>4174.7400000000007</v>
      </c>
      <c r="C127" s="104">
        <v>4174.7400000000007</v>
      </c>
      <c r="D127" s="124">
        <f t="shared" si="12"/>
        <v>4292.076</v>
      </c>
      <c r="E127" s="125">
        <v>3576.73</v>
      </c>
      <c r="F127" s="15"/>
    </row>
    <row r="128" spans="1:6" s="11" customFormat="1" ht="13.65" customHeight="1" x14ac:dyDescent="0.25">
      <c r="A128" s="5" t="s">
        <v>109</v>
      </c>
      <c r="B128" s="42">
        <v>60000</v>
      </c>
      <c r="C128" s="104">
        <v>22760</v>
      </c>
      <c r="D128" s="124">
        <f t="shared" si="12"/>
        <v>52611.552000000003</v>
      </c>
      <c r="E128" s="125">
        <v>43842.96</v>
      </c>
      <c r="F128" s="15"/>
    </row>
    <row r="129" spans="1:6" s="11" customFormat="1" ht="13.65" customHeight="1" x14ac:dyDescent="0.25">
      <c r="A129" s="5" t="s">
        <v>93</v>
      </c>
      <c r="B129" s="42">
        <v>1000</v>
      </c>
      <c r="C129" s="104">
        <v>0</v>
      </c>
      <c r="D129" s="124">
        <f t="shared" si="12"/>
        <v>840</v>
      </c>
      <c r="E129" s="125">
        <v>700</v>
      </c>
    </row>
    <row r="130" spans="1:6" s="11" customFormat="1" ht="13.65" customHeight="1" x14ac:dyDescent="0.25">
      <c r="A130" s="5" t="s">
        <v>110</v>
      </c>
      <c r="B130" s="42">
        <v>0</v>
      </c>
      <c r="C130" s="104">
        <v>0</v>
      </c>
      <c r="D130" s="124">
        <f t="shared" si="12"/>
        <v>0</v>
      </c>
      <c r="E130" s="125"/>
    </row>
    <row r="131" spans="1:6" s="11" customFormat="1" ht="13.65" customHeight="1" x14ac:dyDescent="0.25">
      <c r="A131" s="5" t="s">
        <v>111</v>
      </c>
      <c r="B131" s="42">
        <v>0</v>
      </c>
      <c r="C131" s="104">
        <v>0</v>
      </c>
      <c r="D131" s="124">
        <f t="shared" si="12"/>
        <v>0</v>
      </c>
      <c r="E131" s="125"/>
    </row>
    <row r="132" spans="1:6" s="11" customFormat="1" ht="13.65" customHeight="1" x14ac:dyDescent="0.25">
      <c r="A132" s="5" t="s">
        <v>94</v>
      </c>
      <c r="B132" s="42">
        <v>30000</v>
      </c>
      <c r="C132" s="104">
        <v>35000</v>
      </c>
      <c r="D132" s="124">
        <f t="shared" si="12"/>
        <v>32856.948000000004</v>
      </c>
      <c r="E132" s="125">
        <v>27380.79</v>
      </c>
    </row>
    <row r="133" spans="1:6" s="11" customFormat="1" ht="13.65" customHeight="1" x14ac:dyDescent="0.25">
      <c r="A133" s="5" t="s">
        <v>112</v>
      </c>
      <c r="B133" s="42">
        <v>0</v>
      </c>
      <c r="C133" s="104">
        <v>64.800000000000011</v>
      </c>
      <c r="D133" s="124">
        <f t="shared" si="12"/>
        <v>0</v>
      </c>
      <c r="E133" s="125"/>
    </row>
    <row r="134" spans="1:6" s="11" customFormat="1" ht="13.65" customHeight="1" x14ac:dyDescent="0.25">
      <c r="A134" s="5" t="s">
        <v>113</v>
      </c>
      <c r="B134" s="42">
        <v>0</v>
      </c>
      <c r="C134" s="104">
        <v>0</v>
      </c>
      <c r="D134" s="124">
        <f t="shared" si="12"/>
        <v>0</v>
      </c>
      <c r="E134" s="125"/>
    </row>
    <row r="135" spans="1:6" s="11" customFormat="1" ht="13.65" customHeight="1" x14ac:dyDescent="0.25">
      <c r="A135" s="5" t="s">
        <v>59</v>
      </c>
      <c r="B135" s="42">
        <v>0</v>
      </c>
      <c r="C135" s="104">
        <v>0</v>
      </c>
      <c r="D135" s="124">
        <f t="shared" si="12"/>
        <v>0</v>
      </c>
      <c r="E135" s="125"/>
    </row>
    <row r="136" spans="1:6" s="11" customFormat="1" ht="13.5" customHeight="1" x14ac:dyDescent="0.25">
      <c r="A136" s="5" t="s">
        <v>136</v>
      </c>
      <c r="B136" s="42">
        <v>0</v>
      </c>
      <c r="C136" s="104">
        <v>0</v>
      </c>
      <c r="D136" s="124">
        <f t="shared" si="12"/>
        <v>0</v>
      </c>
      <c r="E136" s="125"/>
    </row>
    <row r="137" spans="1:6" s="11" customFormat="1" ht="13.5" customHeight="1" x14ac:dyDescent="0.25">
      <c r="A137" s="5" t="s">
        <v>168</v>
      </c>
      <c r="B137" s="42">
        <v>20000</v>
      </c>
      <c r="C137" s="104">
        <v>0</v>
      </c>
      <c r="D137" s="124">
        <f t="shared" ref="D137" si="15">E137/10*12</f>
        <v>0</v>
      </c>
      <c r="E137" s="125"/>
    </row>
    <row r="138" spans="1:6" s="11" customFormat="1" ht="13.5" customHeight="1" x14ac:dyDescent="0.25">
      <c r="A138" s="5" t="s">
        <v>169</v>
      </c>
      <c r="B138" s="42">
        <v>20000</v>
      </c>
      <c r="C138" s="104"/>
      <c r="D138" s="124"/>
      <c r="E138" s="125"/>
    </row>
    <row r="139" spans="1:6" s="11" customFormat="1" ht="13.5" customHeight="1" x14ac:dyDescent="0.25">
      <c r="A139" s="5" t="s">
        <v>114</v>
      </c>
      <c r="B139" s="42">
        <v>9000</v>
      </c>
      <c r="C139" s="104">
        <v>5000</v>
      </c>
      <c r="D139" s="124">
        <f t="shared" si="12"/>
        <v>8656.5480000000007</v>
      </c>
      <c r="E139" s="125">
        <v>7213.79</v>
      </c>
    </row>
    <row r="140" spans="1:6" s="11" customFormat="1" ht="13.65" customHeight="1" x14ac:dyDescent="0.25">
      <c r="A140" s="4" t="s">
        <v>44</v>
      </c>
      <c r="B140" s="40">
        <f t="shared" ref="B140:C140" si="16">SUM(B97:B139)</f>
        <v>1012611.2943546668</v>
      </c>
      <c r="C140" s="94">
        <f t="shared" si="16"/>
        <v>936067.51760000002</v>
      </c>
      <c r="D140" s="120">
        <f>SUM(D97:D139)</f>
        <v>1103515.8600000001</v>
      </c>
      <c r="E140" s="121">
        <f>SUM(E97:E139)</f>
        <v>919596.55</v>
      </c>
    </row>
    <row r="141" spans="1:6" s="11" customFormat="1" ht="13.65" customHeight="1" x14ac:dyDescent="0.25">
      <c r="A141" s="4" t="s">
        <v>45</v>
      </c>
      <c r="B141" s="40">
        <f>B94-B140</f>
        <v>196125.22564533318</v>
      </c>
      <c r="C141" s="94">
        <f>C94-C140</f>
        <v>288832.48239999998</v>
      </c>
      <c r="D141" s="120">
        <f>D94-D140</f>
        <v>-24654.743999999948</v>
      </c>
      <c r="E141" s="121">
        <f>E94-E140</f>
        <v>-20545.619999999995</v>
      </c>
    </row>
    <row r="142" spans="1:6" s="11" customFormat="1" ht="13.65" customHeight="1" x14ac:dyDescent="0.25">
      <c r="A142" s="2"/>
      <c r="B142" s="41"/>
      <c r="C142" s="103"/>
      <c r="D142" s="122"/>
      <c r="E142" s="123"/>
      <c r="F142" s="26"/>
    </row>
    <row r="143" spans="1:6" s="11" customFormat="1" ht="13.65" customHeight="1" x14ac:dyDescent="0.25">
      <c r="A143" s="34" t="s">
        <v>115</v>
      </c>
      <c r="B143" s="38" t="s">
        <v>47</v>
      </c>
      <c r="C143" s="100" t="s">
        <v>47</v>
      </c>
      <c r="D143" s="114" t="s">
        <v>167</v>
      </c>
      <c r="E143" s="115" t="s">
        <v>152</v>
      </c>
    </row>
    <row r="144" spans="1:6" s="11" customFormat="1" ht="13.65" customHeight="1" x14ac:dyDescent="0.25">
      <c r="A144" s="35"/>
      <c r="B144" s="47" t="s">
        <v>48</v>
      </c>
      <c r="C144" s="101" t="s">
        <v>48</v>
      </c>
      <c r="D144" s="116" t="s">
        <v>148</v>
      </c>
      <c r="E144" s="117" t="s">
        <v>147</v>
      </c>
      <c r="F144" s="26"/>
    </row>
    <row r="145" spans="1:6" s="11" customFormat="1" ht="13.65" customHeight="1" x14ac:dyDescent="0.25">
      <c r="A145" s="5" t="s">
        <v>49</v>
      </c>
      <c r="B145" s="42"/>
      <c r="C145" s="104"/>
      <c r="D145" s="124"/>
      <c r="E145" s="125"/>
      <c r="F145" s="26"/>
    </row>
    <row r="146" spans="1:6" s="11" customFormat="1" ht="13.65" customHeight="1" x14ac:dyDescent="0.25">
      <c r="A146" s="5" t="s">
        <v>21</v>
      </c>
      <c r="B146" s="42"/>
      <c r="C146" s="104"/>
      <c r="D146" s="124"/>
      <c r="E146" s="125"/>
      <c r="F146" s="26"/>
    </row>
    <row r="147" spans="1:6" s="11" customFormat="1" ht="13.65" customHeight="1" x14ac:dyDescent="0.25">
      <c r="A147" s="5" t="s">
        <v>43</v>
      </c>
      <c r="B147" s="49">
        <v>0</v>
      </c>
      <c r="C147" s="110">
        <v>0</v>
      </c>
      <c r="D147" s="122">
        <v>0</v>
      </c>
      <c r="E147" s="123">
        <v>0</v>
      </c>
      <c r="F147" s="26"/>
    </row>
    <row r="148" spans="1:6" s="11" customFormat="1" ht="13.65" customHeight="1" x14ac:dyDescent="0.25">
      <c r="A148" s="1"/>
      <c r="B148" s="45"/>
      <c r="C148" s="107"/>
      <c r="D148" s="124"/>
      <c r="E148" s="125"/>
      <c r="F148" s="26"/>
    </row>
    <row r="149" spans="1:6" s="11" customFormat="1" ht="13.65" customHeight="1" x14ac:dyDescent="0.25">
      <c r="A149" s="5" t="s">
        <v>52</v>
      </c>
      <c r="B149" s="45"/>
      <c r="C149" s="107"/>
      <c r="D149" s="124"/>
      <c r="E149" s="125"/>
      <c r="F149" s="26"/>
    </row>
    <row r="150" spans="1:6" s="11" customFormat="1" ht="13.65" customHeight="1" x14ac:dyDescent="0.25">
      <c r="A150" s="5" t="s">
        <v>136</v>
      </c>
      <c r="B150" s="45"/>
      <c r="C150" s="107"/>
      <c r="D150" s="124"/>
      <c r="E150" s="125"/>
      <c r="F150" s="26"/>
    </row>
    <row r="151" spans="1:6" s="11" customFormat="1" ht="13.65" customHeight="1" x14ac:dyDescent="0.25">
      <c r="A151" s="5" t="s">
        <v>57</v>
      </c>
      <c r="B151" s="42">
        <v>0</v>
      </c>
      <c r="C151" s="104">
        <v>0</v>
      </c>
      <c r="D151" s="124">
        <f t="shared" ref="D151:D158" si="17">E151/10*12</f>
        <v>0</v>
      </c>
      <c r="E151" s="125"/>
      <c r="F151" s="26"/>
    </row>
    <row r="152" spans="1:6" s="11" customFormat="1" ht="13.65" customHeight="1" x14ac:dyDescent="0.25">
      <c r="A152" s="5" t="s">
        <v>89</v>
      </c>
      <c r="B152" s="42">
        <v>0</v>
      </c>
      <c r="C152" s="104">
        <v>0</v>
      </c>
      <c r="D152" s="124">
        <f t="shared" si="17"/>
        <v>0</v>
      </c>
      <c r="E152" s="125"/>
      <c r="F152" s="26"/>
    </row>
    <row r="153" spans="1:6" s="11" customFormat="1" ht="13.65" customHeight="1" x14ac:dyDescent="0.25">
      <c r="A153" s="5" t="s">
        <v>101</v>
      </c>
      <c r="B153" s="42">
        <v>0</v>
      </c>
      <c r="C153" s="104">
        <v>0</v>
      </c>
      <c r="D153" s="124">
        <f t="shared" si="17"/>
        <v>0</v>
      </c>
      <c r="E153" s="125"/>
      <c r="F153" s="26"/>
    </row>
    <row r="154" spans="1:6" s="11" customFormat="1" ht="13.65" customHeight="1" x14ac:dyDescent="0.25">
      <c r="A154" s="5" t="s">
        <v>66</v>
      </c>
      <c r="B154" s="42">
        <v>0</v>
      </c>
      <c r="C154" s="104">
        <v>1000</v>
      </c>
      <c r="D154" s="124">
        <f t="shared" si="17"/>
        <v>0</v>
      </c>
      <c r="E154" s="125"/>
      <c r="F154" s="26"/>
    </row>
    <row r="155" spans="1:6" s="11" customFormat="1" ht="13.65" customHeight="1" x14ac:dyDescent="0.25">
      <c r="A155" s="5" t="s">
        <v>84</v>
      </c>
      <c r="B155" s="42">
        <v>0</v>
      </c>
      <c r="C155" s="104">
        <v>0</v>
      </c>
      <c r="D155" s="124">
        <f t="shared" si="17"/>
        <v>0</v>
      </c>
      <c r="E155" s="125"/>
      <c r="F155" s="26"/>
    </row>
    <row r="156" spans="1:6" s="11" customFormat="1" ht="13.65" customHeight="1" x14ac:dyDescent="0.25">
      <c r="A156" s="5" t="s">
        <v>69</v>
      </c>
      <c r="B156" s="42">
        <v>0</v>
      </c>
      <c r="C156" s="104">
        <v>0</v>
      </c>
      <c r="D156" s="124">
        <f t="shared" si="17"/>
        <v>0</v>
      </c>
      <c r="E156" s="125"/>
      <c r="F156" s="26"/>
    </row>
    <row r="157" spans="1:6" s="11" customFormat="1" ht="13.5" customHeight="1" x14ac:dyDescent="0.25">
      <c r="A157" s="5" t="s">
        <v>85</v>
      </c>
      <c r="B157" s="42">
        <v>0</v>
      </c>
      <c r="C157" s="104">
        <v>3000</v>
      </c>
      <c r="D157" s="124">
        <f t="shared" si="17"/>
        <v>0</v>
      </c>
      <c r="E157" s="125"/>
    </row>
    <row r="158" spans="1:6" s="11" customFormat="1" ht="13.5" customHeight="1" x14ac:dyDescent="0.25">
      <c r="A158" s="5" t="s">
        <v>94</v>
      </c>
      <c r="B158" s="42">
        <v>0</v>
      </c>
      <c r="C158" s="104">
        <v>0</v>
      </c>
      <c r="D158" s="124">
        <f t="shared" si="17"/>
        <v>0</v>
      </c>
      <c r="E158" s="125"/>
    </row>
    <row r="159" spans="1:6" s="11" customFormat="1" ht="13.65" customHeight="1" x14ac:dyDescent="0.25">
      <c r="A159" s="4" t="s">
        <v>44</v>
      </c>
      <c r="B159" s="40">
        <f>SUM(B151:B158)</f>
        <v>0</v>
      </c>
      <c r="C159" s="94">
        <f>SUM(C151:C158)</f>
        <v>4000</v>
      </c>
      <c r="D159" s="120">
        <f>SUM(D150:D158)</f>
        <v>0</v>
      </c>
      <c r="E159" s="121">
        <f>SUM(E150:E158)</f>
        <v>0</v>
      </c>
    </row>
    <row r="160" spans="1:6" s="11" customFormat="1" ht="13.65" customHeight="1" x14ac:dyDescent="0.25">
      <c r="A160" s="4" t="s">
        <v>45</v>
      </c>
      <c r="B160" s="40">
        <f>B147-B159</f>
        <v>0</v>
      </c>
      <c r="C160" s="94">
        <f>C147-C159</f>
        <v>-4000</v>
      </c>
      <c r="D160" s="120">
        <f>D147-D159</f>
        <v>0</v>
      </c>
      <c r="E160" s="121">
        <f>E147-E159</f>
        <v>0</v>
      </c>
    </row>
    <row r="161" spans="1:5" s="11" customFormat="1" ht="13.65" customHeight="1" x14ac:dyDescent="0.25">
      <c r="A161" s="10"/>
      <c r="B161" s="49"/>
      <c r="C161" s="110"/>
      <c r="D161" s="122"/>
      <c r="E161" s="123"/>
    </row>
    <row r="162" spans="1:5" s="11" customFormat="1" ht="13.65" customHeight="1" x14ac:dyDescent="0.25">
      <c r="A162" s="34" t="s">
        <v>116</v>
      </c>
      <c r="B162" s="38" t="s">
        <v>47</v>
      </c>
      <c r="C162" s="100" t="s">
        <v>47</v>
      </c>
      <c r="D162" s="114" t="s">
        <v>167</v>
      </c>
      <c r="E162" s="115" t="s">
        <v>152</v>
      </c>
    </row>
    <row r="163" spans="1:5" s="11" customFormat="1" ht="13.65" customHeight="1" x14ac:dyDescent="0.25">
      <c r="A163" s="35"/>
      <c r="B163" s="47" t="s">
        <v>48</v>
      </c>
      <c r="C163" s="101" t="s">
        <v>48</v>
      </c>
      <c r="D163" s="116" t="s">
        <v>148</v>
      </c>
      <c r="E163" s="117" t="s">
        <v>147</v>
      </c>
    </row>
    <row r="164" spans="1:5" s="11" customFormat="1" ht="13.65" customHeight="1" x14ac:dyDescent="0.25">
      <c r="A164" s="5" t="s">
        <v>49</v>
      </c>
      <c r="B164" s="42"/>
      <c r="C164" s="104"/>
      <c r="D164" s="124"/>
      <c r="E164" s="125"/>
    </row>
    <row r="165" spans="1:5" s="11" customFormat="1" ht="13.65" customHeight="1" x14ac:dyDescent="0.25">
      <c r="A165" s="5" t="s">
        <v>117</v>
      </c>
      <c r="B165" s="42"/>
      <c r="C165" s="104"/>
      <c r="D165" s="124">
        <v>0</v>
      </c>
      <c r="E165" s="125">
        <v>0</v>
      </c>
    </row>
    <row r="166" spans="1:5" s="11" customFormat="1" ht="13.65" customHeight="1" x14ac:dyDescent="0.25">
      <c r="A166" s="4" t="s">
        <v>43</v>
      </c>
      <c r="B166" s="44">
        <v>0</v>
      </c>
      <c r="C166" s="106">
        <v>0</v>
      </c>
      <c r="D166" s="128">
        <f>SUM(D165)</f>
        <v>0</v>
      </c>
      <c r="E166" s="129">
        <f>SUM(E165)</f>
        <v>0</v>
      </c>
    </row>
    <row r="167" spans="1:5" s="11" customFormat="1" ht="13.65" customHeight="1" x14ac:dyDescent="0.25">
      <c r="A167" s="1"/>
      <c r="B167" s="45"/>
      <c r="C167" s="107"/>
      <c r="D167" s="124"/>
      <c r="E167" s="125"/>
    </row>
    <row r="168" spans="1:5" s="11" customFormat="1" ht="13.65" customHeight="1" x14ac:dyDescent="0.25">
      <c r="A168" s="5" t="s">
        <v>52</v>
      </c>
      <c r="B168" s="45"/>
      <c r="C168" s="107"/>
      <c r="D168" s="124"/>
      <c r="E168" s="125"/>
    </row>
    <row r="169" spans="1:5" s="11" customFormat="1" ht="13.65" customHeight="1" x14ac:dyDescent="0.25">
      <c r="A169" s="5" t="s">
        <v>136</v>
      </c>
      <c r="B169" s="45">
        <v>0</v>
      </c>
      <c r="C169" s="107"/>
      <c r="D169" s="124">
        <f t="shared" ref="D169:D184" si="18">E169/10*12</f>
        <v>234.84</v>
      </c>
      <c r="E169" s="125">
        <v>195.7</v>
      </c>
    </row>
    <row r="170" spans="1:5" s="11" customFormat="1" ht="13.65" customHeight="1" x14ac:dyDescent="0.25">
      <c r="A170" s="5" t="s">
        <v>118</v>
      </c>
      <c r="B170" s="42">
        <v>0</v>
      </c>
      <c r="C170" s="104">
        <v>567</v>
      </c>
      <c r="D170" s="124">
        <f t="shared" si="18"/>
        <v>0</v>
      </c>
      <c r="E170" s="125"/>
    </row>
    <row r="171" spans="1:5" s="11" customFormat="1" ht="13.65" customHeight="1" x14ac:dyDescent="0.25">
      <c r="A171" s="5" t="s">
        <v>66</v>
      </c>
      <c r="B171" s="42">
        <v>0</v>
      </c>
      <c r="C171" s="104">
        <v>0</v>
      </c>
      <c r="D171" s="124">
        <f t="shared" si="18"/>
        <v>0</v>
      </c>
      <c r="E171" s="125"/>
    </row>
    <row r="172" spans="1:5" s="11" customFormat="1" ht="13.65" customHeight="1" x14ac:dyDescent="0.25">
      <c r="A172" s="5" t="s">
        <v>119</v>
      </c>
      <c r="B172" s="42">
        <v>0</v>
      </c>
      <c r="C172" s="104">
        <v>0</v>
      </c>
      <c r="D172" s="124">
        <f t="shared" si="18"/>
        <v>0</v>
      </c>
      <c r="E172" s="125"/>
    </row>
    <row r="173" spans="1:5" s="11" customFormat="1" ht="13.65" customHeight="1" x14ac:dyDescent="0.25">
      <c r="A173" s="5" t="s">
        <v>84</v>
      </c>
      <c r="B173" s="42">
        <v>0</v>
      </c>
      <c r="C173" s="104">
        <v>15000</v>
      </c>
      <c r="D173" s="124">
        <f t="shared" si="18"/>
        <v>0</v>
      </c>
      <c r="E173" s="125"/>
    </row>
    <row r="174" spans="1:5" s="11" customFormat="1" ht="13.65" customHeight="1" x14ac:dyDescent="0.25">
      <c r="A174" s="5" t="s">
        <v>69</v>
      </c>
      <c r="B174" s="42">
        <v>0</v>
      </c>
      <c r="C174" s="104">
        <v>186.3</v>
      </c>
      <c r="D174" s="124">
        <f t="shared" si="18"/>
        <v>0</v>
      </c>
      <c r="E174" s="125"/>
    </row>
    <row r="175" spans="1:5" s="11" customFormat="1" ht="13.65" customHeight="1" x14ac:dyDescent="0.25">
      <c r="A175" s="5" t="s">
        <v>72</v>
      </c>
      <c r="B175" s="42">
        <v>0</v>
      </c>
      <c r="C175" s="104">
        <v>6838.6032000000014</v>
      </c>
      <c r="D175" s="124">
        <f t="shared" si="18"/>
        <v>0</v>
      </c>
      <c r="E175" s="125"/>
    </row>
    <row r="176" spans="1:5" s="11" customFormat="1" ht="13.65" customHeight="1" x14ac:dyDescent="0.25">
      <c r="A176" s="5" t="s">
        <v>73</v>
      </c>
      <c r="B176" s="42">
        <v>0</v>
      </c>
      <c r="C176" s="104">
        <v>2714.2128000000002</v>
      </c>
      <c r="D176" s="124">
        <f t="shared" si="18"/>
        <v>0</v>
      </c>
      <c r="E176" s="125"/>
    </row>
    <row r="177" spans="1:5" s="11" customFormat="1" ht="13.65" customHeight="1" x14ac:dyDescent="0.25">
      <c r="A177" s="5" t="s">
        <v>74</v>
      </c>
      <c r="B177" s="42">
        <v>0</v>
      </c>
      <c r="C177" s="104"/>
      <c r="D177" s="124">
        <f t="shared" si="18"/>
        <v>0</v>
      </c>
      <c r="E177" s="125"/>
    </row>
    <row r="178" spans="1:5" s="11" customFormat="1" ht="13.65" customHeight="1" x14ac:dyDescent="0.25">
      <c r="A178" s="5" t="s">
        <v>75</v>
      </c>
      <c r="B178" s="42">
        <v>0</v>
      </c>
      <c r="C178" s="104">
        <v>120650.21280000001</v>
      </c>
      <c r="D178" s="124">
        <f t="shared" si="18"/>
        <v>0</v>
      </c>
      <c r="E178" s="125"/>
    </row>
    <row r="179" spans="1:5" s="11" customFormat="1" ht="13.65" customHeight="1" x14ac:dyDescent="0.25">
      <c r="A179" s="5" t="s">
        <v>76</v>
      </c>
      <c r="B179" s="42">
        <v>0</v>
      </c>
      <c r="C179" s="104">
        <v>2156.5440000000003</v>
      </c>
      <c r="D179" s="124">
        <f t="shared" si="18"/>
        <v>0</v>
      </c>
      <c r="E179" s="125"/>
    </row>
    <row r="180" spans="1:5" s="11" customFormat="1" ht="13.65" customHeight="1" x14ac:dyDescent="0.25">
      <c r="A180" s="5" t="s">
        <v>77</v>
      </c>
      <c r="B180" s="42">
        <v>0</v>
      </c>
      <c r="C180" s="104">
        <v>2720.9520000000002</v>
      </c>
      <c r="D180" s="124">
        <f t="shared" si="18"/>
        <v>0</v>
      </c>
      <c r="E180" s="125"/>
    </row>
    <row r="181" spans="1:5" s="11" customFormat="1" ht="13.65" customHeight="1" x14ac:dyDescent="0.25">
      <c r="A181" s="5" t="s">
        <v>78</v>
      </c>
      <c r="B181" s="42">
        <v>0</v>
      </c>
      <c r="C181" s="104">
        <v>4412.4912000000004</v>
      </c>
      <c r="D181" s="124">
        <f t="shared" si="18"/>
        <v>0</v>
      </c>
      <c r="E181" s="125"/>
    </row>
    <row r="182" spans="1:5" s="11" customFormat="1" ht="13.65" customHeight="1" x14ac:dyDescent="0.25">
      <c r="A182" s="5" t="s">
        <v>108</v>
      </c>
      <c r="B182" s="42">
        <v>0</v>
      </c>
      <c r="C182" s="104">
        <v>362.88</v>
      </c>
      <c r="D182" s="124">
        <f t="shared" si="18"/>
        <v>0</v>
      </c>
      <c r="E182" s="125"/>
    </row>
    <row r="183" spans="1:5" s="11" customFormat="1" ht="13.5" customHeight="1" x14ac:dyDescent="0.25">
      <c r="A183" s="5" t="s">
        <v>85</v>
      </c>
      <c r="B183" s="42">
        <v>0</v>
      </c>
      <c r="C183" s="104">
        <v>0</v>
      </c>
      <c r="D183" s="124">
        <f t="shared" si="18"/>
        <v>0</v>
      </c>
      <c r="E183" s="125"/>
    </row>
    <row r="184" spans="1:5" s="11" customFormat="1" ht="13.5" customHeight="1" x14ac:dyDescent="0.25">
      <c r="A184" s="5" t="s">
        <v>94</v>
      </c>
      <c r="B184" s="42">
        <v>0</v>
      </c>
      <c r="C184" s="104">
        <v>0</v>
      </c>
      <c r="D184" s="124">
        <f t="shared" si="18"/>
        <v>0</v>
      </c>
      <c r="E184" s="125"/>
    </row>
    <row r="185" spans="1:5" s="11" customFormat="1" ht="13.65" customHeight="1" x14ac:dyDescent="0.25">
      <c r="A185" s="4" t="s">
        <v>44</v>
      </c>
      <c r="B185" s="40">
        <f>SUM(B170:B184)</f>
        <v>0</v>
      </c>
      <c r="C185" s="94">
        <f>SUM(C170:C184)</f>
        <v>155609.196</v>
      </c>
      <c r="D185" s="120">
        <f>SUM(D169:D184)</f>
        <v>234.84</v>
      </c>
      <c r="E185" s="121">
        <f>SUM(E169:E184)</f>
        <v>195.7</v>
      </c>
    </row>
    <row r="186" spans="1:5" s="11" customFormat="1" ht="13.65" customHeight="1" x14ac:dyDescent="0.25">
      <c r="A186" s="4" t="s">
        <v>45</v>
      </c>
      <c r="B186" s="40">
        <f>B166-B185</f>
        <v>0</v>
      </c>
      <c r="C186" s="94">
        <f>C166-C185</f>
        <v>-155609.196</v>
      </c>
      <c r="D186" s="120">
        <f>D166-D185</f>
        <v>-234.84</v>
      </c>
      <c r="E186" s="121">
        <f>E166-E185</f>
        <v>-195.7</v>
      </c>
    </row>
    <row r="187" spans="1:5" s="11" customFormat="1" ht="13.65" customHeight="1" x14ac:dyDescent="0.25">
      <c r="A187" s="10"/>
      <c r="B187" s="49"/>
      <c r="C187" s="110"/>
      <c r="D187" s="122"/>
      <c r="E187" s="123"/>
    </row>
    <row r="188" spans="1:5" s="11" customFormat="1" ht="13.65" customHeight="1" x14ac:dyDescent="0.25">
      <c r="A188" s="34" t="s">
        <v>30</v>
      </c>
      <c r="B188" s="38" t="s">
        <v>47</v>
      </c>
      <c r="C188" s="100" t="s">
        <v>47</v>
      </c>
      <c r="D188" s="114" t="s">
        <v>167</v>
      </c>
      <c r="E188" s="115" t="s">
        <v>152</v>
      </c>
    </row>
    <row r="189" spans="1:5" s="11" customFormat="1" ht="13.65" customHeight="1" x14ac:dyDescent="0.25">
      <c r="A189" s="35"/>
      <c r="B189" s="47" t="s">
        <v>48</v>
      </c>
      <c r="C189" s="101" t="s">
        <v>48</v>
      </c>
      <c r="D189" s="116" t="s">
        <v>148</v>
      </c>
      <c r="E189" s="117" t="s">
        <v>147</v>
      </c>
    </row>
    <row r="190" spans="1:5" s="11" customFormat="1" ht="13.65" customHeight="1" x14ac:dyDescent="0.25">
      <c r="A190" s="5" t="s">
        <v>49</v>
      </c>
      <c r="B190" s="41"/>
      <c r="C190" s="103"/>
      <c r="D190" s="122"/>
      <c r="E190" s="123"/>
    </row>
    <row r="191" spans="1:5" s="11" customFormat="1" ht="13.65" customHeight="1" x14ac:dyDescent="0.25">
      <c r="A191" s="5" t="s">
        <v>8</v>
      </c>
      <c r="B191" s="42">
        <f>27300*96%</f>
        <v>26208</v>
      </c>
      <c r="C191" s="104">
        <v>27300</v>
      </c>
      <c r="D191" s="124">
        <f t="shared" ref="D191:D193" si="19">E191/10*12</f>
        <v>0</v>
      </c>
      <c r="E191" s="125"/>
    </row>
    <row r="192" spans="1:5" s="11" customFormat="1" ht="13.65" customHeight="1" x14ac:dyDescent="0.25">
      <c r="A192" s="5" t="s">
        <v>21</v>
      </c>
      <c r="B192" s="42"/>
      <c r="C192" s="104"/>
      <c r="D192" s="124">
        <f t="shared" si="19"/>
        <v>0</v>
      </c>
      <c r="E192" s="125"/>
    </row>
    <row r="193" spans="1:7" s="11" customFormat="1" ht="13.65" customHeight="1" x14ac:dyDescent="0.25">
      <c r="A193" s="5" t="s">
        <v>12</v>
      </c>
      <c r="B193" s="43">
        <v>100</v>
      </c>
      <c r="C193" s="105">
        <v>3000</v>
      </c>
      <c r="D193" s="126">
        <f t="shared" si="19"/>
        <v>59.279999999999994</v>
      </c>
      <c r="E193" s="127">
        <v>49.4</v>
      </c>
    </row>
    <row r="194" spans="1:7" s="11" customFormat="1" ht="13.65" customHeight="1" x14ac:dyDescent="0.25">
      <c r="A194" s="4" t="s">
        <v>43</v>
      </c>
      <c r="B194" s="44">
        <f>SUM(B191:B193)</f>
        <v>26308</v>
      </c>
      <c r="C194" s="106">
        <f>SUM(C191:C193)</f>
        <v>30300</v>
      </c>
      <c r="D194" s="128">
        <f>SUM(D191:D193)</f>
        <v>59.279999999999994</v>
      </c>
      <c r="E194" s="129">
        <f>SUM(E191:E193)</f>
        <v>49.4</v>
      </c>
      <c r="F194" s="26"/>
    </row>
    <row r="195" spans="1:7" s="11" customFormat="1" ht="13.65" customHeight="1" x14ac:dyDescent="0.25">
      <c r="A195" s="1"/>
      <c r="B195" s="45"/>
      <c r="C195" s="107"/>
      <c r="D195" s="124"/>
      <c r="E195" s="125"/>
      <c r="F195" s="26"/>
    </row>
    <row r="196" spans="1:7" s="11" customFormat="1" ht="13.65" customHeight="1" x14ac:dyDescent="0.25">
      <c r="A196" s="5" t="s">
        <v>52</v>
      </c>
      <c r="B196" s="45"/>
      <c r="C196" s="107"/>
      <c r="D196" s="124"/>
      <c r="E196" s="125"/>
      <c r="F196" s="26"/>
    </row>
    <row r="197" spans="1:7" s="11" customFormat="1" ht="13.65" customHeight="1" x14ac:dyDescent="0.25">
      <c r="A197" s="5" t="s">
        <v>57</v>
      </c>
      <c r="B197" s="45"/>
      <c r="C197" s="107"/>
      <c r="D197" s="124">
        <f t="shared" ref="D197:D206" si="20">E197/10*12</f>
        <v>1.2000000000000002</v>
      </c>
      <c r="E197" s="125">
        <v>1</v>
      </c>
      <c r="F197" s="26"/>
    </row>
    <row r="198" spans="1:7" s="11" customFormat="1" ht="13.65" customHeight="1" x14ac:dyDescent="0.25">
      <c r="A198" s="5" t="s">
        <v>66</v>
      </c>
      <c r="B198" s="42">
        <v>0</v>
      </c>
      <c r="C198" s="104">
        <v>0</v>
      </c>
      <c r="D198" s="124">
        <f t="shared" si="20"/>
        <v>265.72799999999995</v>
      </c>
      <c r="E198" s="125">
        <v>221.44</v>
      </c>
      <c r="F198" s="26"/>
    </row>
    <row r="199" spans="1:7" s="11" customFormat="1" ht="13.65" customHeight="1" x14ac:dyDescent="0.25">
      <c r="A199" s="5" t="s">
        <v>84</v>
      </c>
      <c r="B199" s="42">
        <v>3000</v>
      </c>
      <c r="C199" s="104">
        <v>9000</v>
      </c>
      <c r="D199" s="124">
        <f t="shared" si="20"/>
        <v>1074.7439999999999</v>
      </c>
      <c r="E199" s="125">
        <v>895.62</v>
      </c>
      <c r="F199" s="26"/>
    </row>
    <row r="200" spans="1:7" s="11" customFormat="1" ht="13.65" customHeight="1" x14ac:dyDescent="0.25">
      <c r="A200" s="5" t="s">
        <v>69</v>
      </c>
      <c r="B200" s="42">
        <v>0</v>
      </c>
      <c r="C200" s="104">
        <v>0</v>
      </c>
      <c r="D200" s="124">
        <f t="shared" si="20"/>
        <v>0</v>
      </c>
      <c r="E200" s="125"/>
      <c r="F200" s="26"/>
      <c r="G200" s="15"/>
    </row>
    <row r="201" spans="1:7" s="11" customFormat="1" ht="13.65" customHeight="1" x14ac:dyDescent="0.25">
      <c r="A201" s="5" t="s">
        <v>72</v>
      </c>
      <c r="B201" s="42">
        <f>D201*103.4%</f>
        <v>1552.8984239999997</v>
      </c>
      <c r="C201" s="104">
        <v>926.6400000000001</v>
      </c>
      <c r="D201" s="124">
        <f t="shared" si="20"/>
        <v>1501.8359999999998</v>
      </c>
      <c r="E201" s="125">
        <v>1251.53</v>
      </c>
      <c r="F201" s="26"/>
    </row>
    <row r="202" spans="1:7" s="11" customFormat="1" ht="13.65" customHeight="1" x14ac:dyDescent="0.25">
      <c r="A202" s="5" t="s">
        <v>73</v>
      </c>
      <c r="B202" s="42">
        <f t="shared" ref="B202:B205" si="21">D202*103.4%</f>
        <v>768.50188800000001</v>
      </c>
      <c r="C202" s="104">
        <v>532.39679999999998</v>
      </c>
      <c r="D202" s="124">
        <f t="shared" si="20"/>
        <v>743.23199999999997</v>
      </c>
      <c r="E202" s="125">
        <v>619.36</v>
      </c>
      <c r="F202" s="26"/>
    </row>
    <row r="203" spans="1:7" s="11" customFormat="1" ht="13.65" customHeight="1" x14ac:dyDescent="0.25">
      <c r="A203" s="5" t="s">
        <v>74</v>
      </c>
      <c r="B203" s="42">
        <f t="shared" si="21"/>
        <v>319.50600000000003</v>
      </c>
      <c r="C203" s="104"/>
      <c r="D203" s="124">
        <f t="shared" si="20"/>
        <v>309</v>
      </c>
      <c r="E203" s="125">
        <v>257.5</v>
      </c>
      <c r="F203" s="26"/>
    </row>
    <row r="204" spans="1:7" s="11" customFormat="1" ht="13.65" customHeight="1" x14ac:dyDescent="0.25">
      <c r="A204" s="5" t="s">
        <v>75</v>
      </c>
      <c r="B204" s="42">
        <f>(D204*103.4%)+-12446.532968</f>
        <v>20667.093688000001</v>
      </c>
      <c r="C204" s="104">
        <v>17680</v>
      </c>
      <c r="D204" s="124">
        <f t="shared" si="20"/>
        <v>32024.784</v>
      </c>
      <c r="E204" s="125">
        <v>26687.32</v>
      </c>
    </row>
    <row r="205" spans="1:7" s="11" customFormat="1" ht="13.5" customHeight="1" x14ac:dyDescent="0.25">
      <c r="A205" s="5" t="s">
        <v>76</v>
      </c>
      <c r="B205" s="42">
        <f t="shared" si="21"/>
        <v>0</v>
      </c>
      <c r="C205" s="104">
        <v>1347.8400000000001</v>
      </c>
      <c r="D205" s="124">
        <f t="shared" si="20"/>
        <v>0</v>
      </c>
      <c r="E205" s="125"/>
    </row>
    <row r="206" spans="1:7" s="11" customFormat="1" ht="13.5" customHeight="1" x14ac:dyDescent="0.25">
      <c r="A206" s="30" t="s">
        <v>79</v>
      </c>
      <c r="B206" s="42">
        <v>0</v>
      </c>
      <c r="C206" s="104">
        <v>300</v>
      </c>
      <c r="D206" s="124">
        <f t="shared" si="20"/>
        <v>0</v>
      </c>
      <c r="E206" s="125"/>
    </row>
    <row r="207" spans="1:7" s="11" customFormat="1" ht="13.65" customHeight="1" x14ac:dyDescent="0.25">
      <c r="A207" s="4" t="s">
        <v>44</v>
      </c>
      <c r="B207" s="40">
        <f>SUM(B198:B206)</f>
        <v>26308</v>
      </c>
      <c r="C207" s="94">
        <f>SUM(C198:C206)</f>
        <v>29786.876800000002</v>
      </c>
      <c r="D207" s="120">
        <f>SUM(D198:D206)</f>
        <v>35919.324000000001</v>
      </c>
      <c r="E207" s="121">
        <f>SUM(E198:E206)</f>
        <v>29932.77</v>
      </c>
    </row>
    <row r="208" spans="1:7" s="11" customFormat="1" ht="13.65" customHeight="1" x14ac:dyDescent="0.25">
      <c r="A208" s="4" t="s">
        <v>45</v>
      </c>
      <c r="B208" s="40">
        <f>B194-B207</f>
        <v>0</v>
      </c>
      <c r="C208" s="94">
        <f>C194-C207</f>
        <v>513.12319999999818</v>
      </c>
      <c r="D208" s="120">
        <f>D194-D207</f>
        <v>-35860.044000000002</v>
      </c>
      <c r="E208" s="121">
        <f>E194-E207</f>
        <v>-29883.37</v>
      </c>
    </row>
    <row r="209" spans="1:5" s="11" customFormat="1" ht="13.65" customHeight="1" x14ac:dyDescent="0.25">
      <c r="A209" s="2"/>
      <c r="B209" s="41"/>
      <c r="C209" s="103"/>
      <c r="D209" s="122"/>
      <c r="E209" s="123"/>
    </row>
    <row r="210" spans="1:5" s="11" customFormat="1" ht="13.65" customHeight="1" x14ac:dyDescent="0.25">
      <c r="A210" s="34" t="s">
        <v>120</v>
      </c>
      <c r="B210" s="38" t="s">
        <v>47</v>
      </c>
      <c r="C210" s="100" t="s">
        <v>47</v>
      </c>
      <c r="D210" s="114"/>
      <c r="E210" s="115"/>
    </row>
    <row r="211" spans="1:5" s="11" customFormat="1" ht="13.65" customHeight="1" x14ac:dyDescent="0.25">
      <c r="A211" s="35"/>
      <c r="B211" s="47" t="s">
        <v>48</v>
      </c>
      <c r="C211" s="101" t="s">
        <v>48</v>
      </c>
      <c r="D211" s="116"/>
      <c r="E211" s="117"/>
    </row>
    <row r="212" spans="1:5" s="11" customFormat="1" ht="13.65" customHeight="1" x14ac:dyDescent="0.25">
      <c r="A212" s="5" t="s">
        <v>49</v>
      </c>
      <c r="B212" s="41"/>
      <c r="C212" s="103"/>
      <c r="D212" s="122"/>
      <c r="E212" s="123"/>
    </row>
    <row r="213" spans="1:5" s="11" customFormat="1" ht="13.65" customHeight="1" x14ac:dyDescent="0.25">
      <c r="A213" s="5" t="s">
        <v>117</v>
      </c>
      <c r="B213" s="43">
        <v>0</v>
      </c>
      <c r="C213" s="105">
        <v>0</v>
      </c>
      <c r="D213" s="126">
        <f t="shared" ref="D213" si="22">E213/10*12</f>
        <v>0</v>
      </c>
      <c r="E213" s="127"/>
    </row>
    <row r="214" spans="1:5" s="11" customFormat="1" ht="13.65" customHeight="1" x14ac:dyDescent="0.25">
      <c r="A214" s="4" t="s">
        <v>43</v>
      </c>
      <c r="B214" s="44">
        <f>B213</f>
        <v>0</v>
      </c>
      <c r="C214" s="106">
        <f>C213</f>
        <v>0</v>
      </c>
      <c r="D214" s="113">
        <f>D213</f>
        <v>0</v>
      </c>
      <c r="E214" s="129"/>
    </row>
    <row r="215" spans="1:5" s="11" customFormat="1" ht="13.65" customHeight="1" x14ac:dyDescent="0.25">
      <c r="A215" s="1"/>
      <c r="B215" s="45"/>
      <c r="C215" s="107"/>
      <c r="D215" s="124"/>
      <c r="E215" s="125"/>
    </row>
    <row r="216" spans="1:5" s="11" customFormat="1" ht="13.65" customHeight="1" x14ac:dyDescent="0.25">
      <c r="A216" s="5" t="s">
        <v>52</v>
      </c>
      <c r="B216" s="45"/>
      <c r="C216" s="107"/>
      <c r="D216" s="124"/>
      <c r="E216" s="125"/>
    </row>
    <row r="217" spans="1:5" s="11" customFormat="1" ht="13.65" customHeight="1" x14ac:dyDescent="0.25">
      <c r="A217" s="5" t="s">
        <v>57</v>
      </c>
      <c r="B217" s="42">
        <v>0</v>
      </c>
      <c r="C217" s="104">
        <v>0</v>
      </c>
      <c r="D217" s="124">
        <f t="shared" ref="D217:D221" si="23">E217/10*12</f>
        <v>0</v>
      </c>
      <c r="E217" s="125"/>
    </row>
    <row r="218" spans="1:5" s="11" customFormat="1" ht="13.65" customHeight="1" x14ac:dyDescent="0.25">
      <c r="A218" s="5" t="s">
        <v>100</v>
      </c>
      <c r="B218" s="42">
        <v>0</v>
      </c>
      <c r="C218" s="104">
        <v>0</v>
      </c>
      <c r="D218" s="124">
        <f t="shared" si="23"/>
        <v>0</v>
      </c>
      <c r="E218" s="125"/>
    </row>
    <row r="219" spans="1:5" s="11" customFormat="1" ht="13.65" customHeight="1" x14ac:dyDescent="0.25">
      <c r="A219" s="5" t="s">
        <v>84</v>
      </c>
      <c r="B219" s="42">
        <v>0</v>
      </c>
      <c r="C219" s="104">
        <v>0</v>
      </c>
      <c r="D219" s="124">
        <f t="shared" si="23"/>
        <v>0</v>
      </c>
      <c r="E219" s="125"/>
    </row>
    <row r="220" spans="1:5" s="11" customFormat="1" ht="13.5" customHeight="1" x14ac:dyDescent="0.25">
      <c r="A220" s="5" t="s">
        <v>105</v>
      </c>
      <c r="B220" s="42">
        <v>0</v>
      </c>
      <c r="C220" s="104">
        <v>0</v>
      </c>
      <c r="D220" s="124">
        <f t="shared" si="23"/>
        <v>0</v>
      </c>
      <c r="E220" s="125"/>
    </row>
    <row r="221" spans="1:5" s="11" customFormat="1" ht="13.5" customHeight="1" x14ac:dyDescent="0.25">
      <c r="A221" s="5" t="s">
        <v>69</v>
      </c>
      <c r="B221" s="42">
        <v>0</v>
      </c>
      <c r="C221" s="104">
        <v>0</v>
      </c>
      <c r="D221" s="124">
        <f t="shared" si="23"/>
        <v>0</v>
      </c>
      <c r="E221" s="125"/>
    </row>
    <row r="222" spans="1:5" s="11" customFormat="1" ht="13.65" customHeight="1" x14ac:dyDescent="0.25">
      <c r="A222" s="4" t="s">
        <v>44</v>
      </c>
      <c r="B222" s="40">
        <f>SUM(B217:B221)</f>
        <v>0</v>
      </c>
      <c r="C222" s="94">
        <f>SUM(C217:C221)</f>
        <v>0</v>
      </c>
      <c r="D222" s="120">
        <f>SUM(D217:D221)</f>
        <v>0</v>
      </c>
      <c r="E222" s="121"/>
    </row>
    <row r="223" spans="1:5" s="11" customFormat="1" ht="13.65" customHeight="1" x14ac:dyDescent="0.25">
      <c r="A223" s="4" t="s">
        <v>45</v>
      </c>
      <c r="B223" s="40">
        <f>B214-B222</f>
        <v>0</v>
      </c>
      <c r="C223" s="94">
        <f>C214-C222</f>
        <v>0</v>
      </c>
      <c r="D223" s="120">
        <f>D214-D222</f>
        <v>0</v>
      </c>
      <c r="E223" s="121"/>
    </row>
    <row r="224" spans="1:5" s="11" customFormat="1" ht="13.65" customHeight="1" x14ac:dyDescent="0.25">
      <c r="A224" s="2"/>
      <c r="B224" s="41"/>
      <c r="C224" s="103"/>
      <c r="D224" s="122"/>
      <c r="E224" s="123"/>
    </row>
    <row r="225" spans="1:5" s="11" customFormat="1" ht="13.65" customHeight="1" x14ac:dyDescent="0.25">
      <c r="A225" s="34" t="s">
        <v>121</v>
      </c>
      <c r="B225" s="38" t="s">
        <v>47</v>
      </c>
      <c r="C225" s="100" t="s">
        <v>47</v>
      </c>
      <c r="D225" s="114" t="s">
        <v>167</v>
      </c>
      <c r="E225" s="115" t="s">
        <v>152</v>
      </c>
    </row>
    <row r="226" spans="1:5" s="11" customFormat="1" ht="13.65" customHeight="1" x14ac:dyDescent="0.25">
      <c r="A226" s="35"/>
      <c r="B226" s="47" t="s">
        <v>48</v>
      </c>
      <c r="C226" s="101" t="s">
        <v>48</v>
      </c>
      <c r="D226" s="116" t="s">
        <v>148</v>
      </c>
      <c r="E226" s="117" t="s">
        <v>147</v>
      </c>
    </row>
    <row r="227" spans="1:5" s="11" customFormat="1" ht="13.65" customHeight="1" x14ac:dyDescent="0.25">
      <c r="A227" s="5" t="s">
        <v>49</v>
      </c>
      <c r="B227" s="41"/>
      <c r="C227" s="103"/>
      <c r="D227" s="122"/>
      <c r="E227" s="123"/>
    </row>
    <row r="228" spans="1:5" s="11" customFormat="1" ht="13.65" customHeight="1" x14ac:dyDescent="0.25">
      <c r="A228" s="5" t="s">
        <v>8</v>
      </c>
      <c r="B228" s="42">
        <f>115359.426*96%</f>
        <v>110745.04896</v>
      </c>
      <c r="C228" s="104">
        <v>115359.42600000001</v>
      </c>
      <c r="D228" s="124">
        <f t="shared" ref="D228" si="24">E228/10*12</f>
        <v>28926</v>
      </c>
      <c r="E228" s="125">
        <v>24105</v>
      </c>
    </row>
    <row r="229" spans="1:5" s="11" customFormat="1" ht="13.65" customHeight="1" x14ac:dyDescent="0.25">
      <c r="A229" s="5" t="s">
        <v>12</v>
      </c>
      <c r="B229" s="43">
        <v>50000</v>
      </c>
      <c r="C229" s="105"/>
      <c r="D229" s="126"/>
      <c r="E229" s="127"/>
    </row>
    <row r="230" spans="1:5" s="11" customFormat="1" ht="13.65" customHeight="1" x14ac:dyDescent="0.25">
      <c r="A230" s="4" t="s">
        <v>43</v>
      </c>
      <c r="B230" s="44">
        <f>SUM(B228:B229)</f>
        <v>160745.04895999999</v>
      </c>
      <c r="C230" s="106">
        <f>SUM(C228:C229)</f>
        <v>115359.42600000001</v>
      </c>
      <c r="D230" s="128">
        <f>SUM(D228:D229)</f>
        <v>28926</v>
      </c>
      <c r="E230" s="129">
        <f>SUM(E228:E229)</f>
        <v>24105</v>
      </c>
    </row>
    <row r="231" spans="1:5" s="11" customFormat="1" ht="13.65" customHeight="1" x14ac:dyDescent="0.25">
      <c r="A231" s="1"/>
      <c r="B231" s="45"/>
      <c r="C231" s="107"/>
      <c r="D231" s="124"/>
      <c r="E231" s="125"/>
    </row>
    <row r="232" spans="1:5" s="11" customFormat="1" ht="13.65" customHeight="1" x14ac:dyDescent="0.25">
      <c r="A232" s="5" t="s">
        <v>52</v>
      </c>
      <c r="B232" s="45"/>
      <c r="C232" s="107"/>
      <c r="D232" s="124"/>
      <c r="E232" s="125"/>
    </row>
    <row r="233" spans="1:5" s="11" customFormat="1" ht="13.65" customHeight="1" x14ac:dyDescent="0.25">
      <c r="A233" s="5" t="s">
        <v>57</v>
      </c>
      <c r="B233" s="42">
        <v>0</v>
      </c>
      <c r="C233" s="104">
        <v>0</v>
      </c>
      <c r="D233" s="124">
        <f t="shared" ref="D233:D244" si="25">E233/10*12</f>
        <v>0</v>
      </c>
      <c r="E233" s="125"/>
    </row>
    <row r="234" spans="1:5" s="11" customFormat="1" ht="13.65" customHeight="1" x14ac:dyDescent="0.25">
      <c r="A234" s="5" t="s">
        <v>99</v>
      </c>
      <c r="B234" s="42">
        <v>0</v>
      </c>
      <c r="C234" s="104">
        <v>0</v>
      </c>
      <c r="D234" s="124">
        <f t="shared" si="25"/>
        <v>0</v>
      </c>
      <c r="E234" s="125"/>
    </row>
    <row r="235" spans="1:5" s="11" customFormat="1" ht="13.65" customHeight="1" x14ac:dyDescent="0.25">
      <c r="A235" s="5" t="s">
        <v>66</v>
      </c>
      <c r="B235" s="42">
        <v>0</v>
      </c>
      <c r="C235" s="104">
        <v>0</v>
      </c>
      <c r="D235" s="124">
        <f t="shared" si="25"/>
        <v>0</v>
      </c>
      <c r="E235" s="125"/>
    </row>
    <row r="236" spans="1:5" s="11" customFormat="1" ht="13.65" customHeight="1" x14ac:dyDescent="0.25">
      <c r="A236" s="5" t="s">
        <v>105</v>
      </c>
      <c r="B236" s="42">
        <v>0</v>
      </c>
      <c r="C236" s="104">
        <v>0</v>
      </c>
      <c r="D236" s="124">
        <f t="shared" si="25"/>
        <v>0</v>
      </c>
      <c r="E236" s="125"/>
    </row>
    <row r="237" spans="1:5" s="11" customFormat="1" ht="13.65" customHeight="1" x14ac:dyDescent="0.25">
      <c r="A237" s="5" t="s">
        <v>69</v>
      </c>
      <c r="B237" s="42">
        <v>0</v>
      </c>
      <c r="C237" s="104">
        <v>0</v>
      </c>
      <c r="D237" s="124">
        <f t="shared" si="25"/>
        <v>0</v>
      </c>
      <c r="E237" s="125"/>
    </row>
    <row r="238" spans="1:5" s="11" customFormat="1" ht="13.65" customHeight="1" x14ac:dyDescent="0.25">
      <c r="A238" s="5" t="s">
        <v>72</v>
      </c>
      <c r="B238" s="42">
        <v>0</v>
      </c>
      <c r="C238" s="104">
        <v>0</v>
      </c>
      <c r="D238" s="124">
        <f t="shared" si="25"/>
        <v>0</v>
      </c>
      <c r="E238" s="125"/>
    </row>
    <row r="239" spans="1:5" s="11" customFormat="1" ht="13.65" customHeight="1" x14ac:dyDescent="0.25">
      <c r="A239" s="5" t="s">
        <v>73</v>
      </c>
      <c r="B239" s="42">
        <v>0</v>
      </c>
      <c r="C239" s="104">
        <v>0</v>
      </c>
      <c r="D239" s="124">
        <f t="shared" si="25"/>
        <v>0</v>
      </c>
      <c r="E239" s="125"/>
    </row>
    <row r="240" spans="1:5" s="11" customFormat="1" ht="13.65" customHeight="1" x14ac:dyDescent="0.25">
      <c r="A240" s="5" t="s">
        <v>75</v>
      </c>
      <c r="B240" s="42">
        <v>0</v>
      </c>
      <c r="C240" s="104">
        <v>0</v>
      </c>
      <c r="D240" s="124">
        <f t="shared" si="25"/>
        <v>0</v>
      </c>
      <c r="E240" s="125"/>
    </row>
    <row r="241" spans="1:5" s="11" customFormat="1" ht="13.65" customHeight="1" x14ac:dyDescent="0.25">
      <c r="A241" s="5" t="s">
        <v>77</v>
      </c>
      <c r="B241" s="42">
        <v>0</v>
      </c>
      <c r="C241" s="104">
        <v>0</v>
      </c>
      <c r="D241" s="124">
        <f t="shared" si="25"/>
        <v>0</v>
      </c>
      <c r="E241" s="125"/>
    </row>
    <row r="242" spans="1:5" s="11" customFormat="1" ht="13.65" customHeight="1" x14ac:dyDescent="0.25">
      <c r="A242" s="5" t="s">
        <v>78</v>
      </c>
      <c r="B242" s="42">
        <v>0</v>
      </c>
      <c r="C242" s="104">
        <v>0</v>
      </c>
      <c r="D242" s="124">
        <f t="shared" si="25"/>
        <v>0</v>
      </c>
      <c r="E242" s="125"/>
    </row>
    <row r="243" spans="1:5" s="11" customFormat="1" ht="13.5" customHeight="1" x14ac:dyDescent="0.25">
      <c r="A243" s="5" t="s">
        <v>109</v>
      </c>
      <c r="B243" s="42">
        <v>38453.142</v>
      </c>
      <c r="C243" s="104">
        <v>38453.142</v>
      </c>
      <c r="D243" s="124">
        <f t="shared" si="25"/>
        <v>0</v>
      </c>
      <c r="E243" s="125"/>
    </row>
    <row r="244" spans="1:5" s="11" customFormat="1" ht="13.5" customHeight="1" x14ac:dyDescent="0.25">
      <c r="A244" s="5" t="s">
        <v>122</v>
      </c>
      <c r="B244" s="42"/>
      <c r="C244" s="104"/>
      <c r="D244" s="124">
        <f t="shared" si="25"/>
        <v>0</v>
      </c>
      <c r="E244" s="125"/>
    </row>
    <row r="245" spans="1:5" s="11" customFormat="1" ht="13.65" customHeight="1" x14ac:dyDescent="0.25">
      <c r="A245" s="4" t="s">
        <v>44</v>
      </c>
      <c r="B245" s="40">
        <f>SUM(B233:B244)</f>
        <v>38453.142</v>
      </c>
      <c r="C245" s="94">
        <f>SUM(C233:C244)</f>
        <v>38453.142</v>
      </c>
      <c r="D245" s="120">
        <f>SUM(D233:D244)</f>
        <v>0</v>
      </c>
      <c r="E245" s="121">
        <f>SUM(E233:E244)</f>
        <v>0</v>
      </c>
    </row>
    <row r="246" spans="1:5" s="11" customFormat="1" ht="13.65" customHeight="1" x14ac:dyDescent="0.25">
      <c r="A246" s="4" t="s">
        <v>45</v>
      </c>
      <c r="B246" s="40">
        <f>B230-B245</f>
        <v>122291.90695999999</v>
      </c>
      <c r="C246" s="94">
        <f>C230-C245</f>
        <v>76906.284000000014</v>
      </c>
      <c r="D246" s="120">
        <f>D230-D245</f>
        <v>28926</v>
      </c>
      <c r="E246" s="121">
        <f>E230-E245</f>
        <v>24105</v>
      </c>
    </row>
    <row r="247" spans="1:5" s="11" customFormat="1" ht="13.65" customHeight="1" x14ac:dyDescent="0.25">
      <c r="A247" s="2"/>
      <c r="B247" s="41"/>
      <c r="C247" s="103"/>
      <c r="D247" s="122"/>
      <c r="E247" s="123"/>
    </row>
    <row r="248" spans="1:5" s="11" customFormat="1" ht="13.65" customHeight="1" x14ac:dyDescent="0.25">
      <c r="A248" s="34" t="s">
        <v>28</v>
      </c>
      <c r="B248" s="38" t="s">
        <v>47</v>
      </c>
      <c r="C248" s="100" t="s">
        <v>47</v>
      </c>
      <c r="D248" s="114" t="s">
        <v>167</v>
      </c>
      <c r="E248" s="115" t="s">
        <v>152</v>
      </c>
    </row>
    <row r="249" spans="1:5" s="11" customFormat="1" ht="13.65" customHeight="1" x14ac:dyDescent="0.25">
      <c r="A249" s="35"/>
      <c r="B249" s="47" t="s">
        <v>48</v>
      </c>
      <c r="C249" s="101" t="s">
        <v>48</v>
      </c>
      <c r="D249" s="116" t="s">
        <v>148</v>
      </c>
      <c r="E249" s="117" t="s">
        <v>147</v>
      </c>
    </row>
    <row r="250" spans="1:5" s="11" customFormat="1" ht="13.65" customHeight="1" x14ac:dyDescent="0.25">
      <c r="A250" s="5" t="s">
        <v>49</v>
      </c>
      <c r="B250" s="41"/>
      <c r="C250" s="103"/>
      <c r="D250" s="122"/>
      <c r="E250" s="123"/>
    </row>
    <row r="251" spans="1:5" s="11" customFormat="1" ht="13.65" customHeight="1" x14ac:dyDescent="0.25">
      <c r="A251" s="5" t="s">
        <v>11</v>
      </c>
      <c r="B251" s="42">
        <v>460000</v>
      </c>
      <c r="C251" s="104">
        <v>354976.5</v>
      </c>
      <c r="D251" s="124">
        <f t="shared" ref="D251:D262" si="26">E251/10*12</f>
        <v>459687.05999999994</v>
      </c>
      <c r="E251" s="125">
        <v>383072.55</v>
      </c>
    </row>
    <row r="252" spans="1:5" s="11" customFormat="1" ht="13.65" customHeight="1" x14ac:dyDescent="0.25">
      <c r="A252" s="5" t="s">
        <v>22</v>
      </c>
      <c r="B252" s="42">
        <v>0</v>
      </c>
      <c r="C252" s="104">
        <v>10000</v>
      </c>
      <c r="D252" s="124">
        <f t="shared" si="26"/>
        <v>0</v>
      </c>
      <c r="E252" s="125"/>
    </row>
    <row r="253" spans="1:5" s="11" customFormat="1" ht="13.65" customHeight="1" x14ac:dyDescent="0.25">
      <c r="A253" s="5" t="s">
        <v>17</v>
      </c>
      <c r="B253" s="42">
        <v>35000</v>
      </c>
      <c r="C253" s="104">
        <v>25000</v>
      </c>
      <c r="D253" s="124">
        <f t="shared" si="26"/>
        <v>34533.108</v>
      </c>
      <c r="E253" s="125">
        <v>28777.59</v>
      </c>
    </row>
    <row r="254" spans="1:5" s="11" customFormat="1" ht="13.65" customHeight="1" x14ac:dyDescent="0.25">
      <c r="A254" s="5" t="s">
        <v>18</v>
      </c>
      <c r="B254" s="42">
        <v>7000</v>
      </c>
      <c r="C254" s="104">
        <v>15000</v>
      </c>
      <c r="D254" s="124">
        <f t="shared" si="26"/>
        <v>6330.0599999999995</v>
      </c>
      <c r="E254" s="125">
        <v>5275.05</v>
      </c>
    </row>
    <row r="255" spans="1:5" s="11" customFormat="1" ht="13.65" customHeight="1" x14ac:dyDescent="0.25">
      <c r="A255" s="5" t="s">
        <v>26</v>
      </c>
      <c r="B255" s="42">
        <v>3500</v>
      </c>
      <c r="C255" s="104">
        <v>1500</v>
      </c>
      <c r="D255" s="124">
        <f t="shared" si="26"/>
        <v>3170.6399999999994</v>
      </c>
      <c r="E255" s="125">
        <v>2642.2</v>
      </c>
    </row>
    <row r="256" spans="1:5" s="11" customFormat="1" ht="13.65" customHeight="1" x14ac:dyDescent="0.25">
      <c r="A256" s="5" t="s">
        <v>27</v>
      </c>
      <c r="B256" s="42">
        <v>0</v>
      </c>
      <c r="C256" s="104">
        <v>1500</v>
      </c>
      <c r="D256" s="124">
        <f t="shared" si="26"/>
        <v>0</v>
      </c>
      <c r="E256" s="125"/>
    </row>
    <row r="257" spans="1:6" s="11" customFormat="1" ht="13.65" customHeight="1" x14ac:dyDescent="0.25">
      <c r="A257" s="5" t="s">
        <v>23</v>
      </c>
      <c r="B257" s="42">
        <v>1500</v>
      </c>
      <c r="C257" s="104">
        <v>4800</v>
      </c>
      <c r="D257" s="124">
        <f t="shared" si="26"/>
        <v>1178.1599999999999</v>
      </c>
      <c r="E257" s="125">
        <v>981.8</v>
      </c>
    </row>
    <row r="258" spans="1:6" s="11" customFormat="1" ht="13.65" customHeight="1" x14ac:dyDescent="0.25">
      <c r="A258" s="5" t="s">
        <v>20</v>
      </c>
      <c r="B258" s="42">
        <v>15000</v>
      </c>
      <c r="C258" s="104">
        <v>15000</v>
      </c>
      <c r="D258" s="124">
        <f t="shared" si="26"/>
        <v>0</v>
      </c>
      <c r="E258" s="125"/>
    </row>
    <row r="259" spans="1:6" s="11" customFormat="1" ht="13.65" customHeight="1" x14ac:dyDescent="0.25">
      <c r="A259" s="5" t="s">
        <v>14</v>
      </c>
      <c r="B259" s="42">
        <v>6000</v>
      </c>
      <c r="C259" s="104">
        <v>35000</v>
      </c>
      <c r="D259" s="124">
        <f t="shared" si="26"/>
        <v>5297.6279999999988</v>
      </c>
      <c r="E259" s="125">
        <v>4414.6899999999996</v>
      </c>
    </row>
    <row r="260" spans="1:6" s="11" customFormat="1" ht="13.65" customHeight="1" x14ac:dyDescent="0.25">
      <c r="A260" s="5" t="s">
        <v>12</v>
      </c>
      <c r="B260" s="42">
        <v>2000</v>
      </c>
      <c r="C260" s="104">
        <v>150</v>
      </c>
      <c r="D260" s="124">
        <f t="shared" si="26"/>
        <v>1194.192</v>
      </c>
      <c r="E260" s="125">
        <v>995.16</v>
      </c>
    </row>
    <row r="261" spans="1:6" s="11" customFormat="1" ht="13.65" customHeight="1" x14ac:dyDescent="0.25">
      <c r="A261" s="5" t="s">
        <v>16</v>
      </c>
      <c r="B261" s="42">
        <v>30000</v>
      </c>
      <c r="C261" s="104">
        <v>30000</v>
      </c>
      <c r="D261" s="124">
        <f t="shared" si="26"/>
        <v>29240.52</v>
      </c>
      <c r="E261" s="125">
        <v>24367.1</v>
      </c>
    </row>
    <row r="262" spans="1:6" s="11" customFormat="1" ht="13.65" customHeight="1" x14ac:dyDescent="0.25">
      <c r="A262" s="5" t="s">
        <v>98</v>
      </c>
      <c r="B262" s="43">
        <v>0</v>
      </c>
      <c r="C262" s="105">
        <v>0</v>
      </c>
      <c r="D262" s="126">
        <f t="shared" si="26"/>
        <v>0</v>
      </c>
      <c r="E262" s="127"/>
    </row>
    <row r="263" spans="1:6" s="11" customFormat="1" ht="13.65" customHeight="1" x14ac:dyDescent="0.25">
      <c r="A263" s="4" t="s">
        <v>43</v>
      </c>
      <c r="B263" s="44">
        <f>SUM(B251:B262)</f>
        <v>560000</v>
      </c>
      <c r="C263" s="106">
        <f>SUM(C251:C262)</f>
        <v>492926.5</v>
      </c>
      <c r="D263" s="128">
        <f>SUM(D251:D262)</f>
        <v>540631.3679999999</v>
      </c>
      <c r="E263" s="129">
        <f>SUM(E251:E262)</f>
        <v>450526.13999999996</v>
      </c>
    </row>
    <row r="264" spans="1:6" s="11" customFormat="1" ht="13.65" customHeight="1" x14ac:dyDescent="0.25">
      <c r="A264" s="1"/>
      <c r="B264" s="45"/>
      <c r="C264" s="107"/>
      <c r="D264" s="124"/>
      <c r="E264" s="125"/>
    </row>
    <row r="265" spans="1:6" s="11" customFormat="1" ht="13.65" customHeight="1" x14ac:dyDescent="0.25">
      <c r="A265" s="5" t="s">
        <v>52</v>
      </c>
      <c r="B265" s="45"/>
      <c r="C265" s="107"/>
      <c r="D265" s="124"/>
      <c r="E265" s="125"/>
      <c r="F265" s="15"/>
    </row>
    <row r="266" spans="1:6" s="11" customFormat="1" ht="13.65" customHeight="1" x14ac:dyDescent="0.25">
      <c r="A266" s="5" t="s">
        <v>123</v>
      </c>
      <c r="B266" s="42">
        <v>0</v>
      </c>
      <c r="C266" s="104">
        <v>9000</v>
      </c>
      <c r="D266" s="124">
        <f t="shared" ref="D266:D291" si="27">E266/10*12</f>
        <v>0</v>
      </c>
      <c r="E266" s="125"/>
    </row>
    <row r="267" spans="1:6" s="11" customFormat="1" ht="13.65" customHeight="1" x14ac:dyDescent="0.25">
      <c r="A267" s="5" t="s">
        <v>124</v>
      </c>
      <c r="B267" s="42">
        <f>B253*90%</f>
        <v>31500</v>
      </c>
      <c r="C267" s="104">
        <v>22500</v>
      </c>
      <c r="D267" s="124">
        <f t="shared" si="27"/>
        <v>0</v>
      </c>
      <c r="E267" s="125"/>
    </row>
    <row r="268" spans="1:6" s="11" customFormat="1" ht="13.65" customHeight="1" x14ac:dyDescent="0.25">
      <c r="A268" s="5" t="s">
        <v>125</v>
      </c>
      <c r="B268" s="42">
        <f>B254*90%</f>
        <v>6300</v>
      </c>
      <c r="C268" s="104">
        <v>13500</v>
      </c>
      <c r="D268" s="124">
        <f t="shared" si="27"/>
        <v>0</v>
      </c>
      <c r="E268" s="125"/>
    </row>
    <row r="269" spans="1:6" s="11" customFormat="1" ht="13.65" customHeight="1" x14ac:dyDescent="0.25">
      <c r="A269" s="5" t="s">
        <v>126</v>
      </c>
      <c r="B269" s="42">
        <f>B255*90%</f>
        <v>3150</v>
      </c>
      <c r="C269" s="104">
        <v>1350</v>
      </c>
      <c r="D269" s="124">
        <f t="shared" si="27"/>
        <v>0</v>
      </c>
      <c r="E269" s="125"/>
      <c r="F269" s="15"/>
    </row>
    <row r="270" spans="1:6" s="11" customFormat="1" ht="13.65" customHeight="1" x14ac:dyDescent="0.25">
      <c r="A270" s="5" t="s">
        <v>127</v>
      </c>
      <c r="B270" s="42">
        <v>0</v>
      </c>
      <c r="C270" s="104">
        <v>1350</v>
      </c>
      <c r="D270" s="124">
        <f t="shared" si="27"/>
        <v>0</v>
      </c>
      <c r="E270" s="125"/>
    </row>
    <row r="271" spans="1:6" s="11" customFormat="1" ht="13.65" customHeight="1" x14ac:dyDescent="0.25">
      <c r="A271" s="5" t="s">
        <v>128</v>
      </c>
      <c r="B271" s="42">
        <v>0</v>
      </c>
      <c r="C271" s="104">
        <v>22500</v>
      </c>
      <c r="D271" s="124">
        <f t="shared" si="27"/>
        <v>0</v>
      </c>
      <c r="E271" s="125"/>
    </row>
    <row r="272" spans="1:6" s="11" customFormat="1" ht="13.65" customHeight="1" x14ac:dyDescent="0.25">
      <c r="A272" s="5" t="s">
        <v>57</v>
      </c>
      <c r="B272" s="42">
        <v>0</v>
      </c>
      <c r="C272" s="104">
        <v>5890.3200000000006</v>
      </c>
      <c r="D272" s="124">
        <f t="shared" si="27"/>
        <v>0</v>
      </c>
      <c r="E272" s="125"/>
      <c r="F272" s="15"/>
    </row>
    <row r="273" spans="1:6" s="11" customFormat="1" ht="13.65" customHeight="1" x14ac:dyDescent="0.25">
      <c r="A273" s="30" t="s">
        <v>99</v>
      </c>
      <c r="B273" s="42">
        <v>0</v>
      </c>
      <c r="C273" s="104">
        <v>333.72</v>
      </c>
      <c r="D273" s="124">
        <f t="shared" si="27"/>
        <v>0</v>
      </c>
      <c r="E273" s="125"/>
    </row>
    <row r="274" spans="1:6" s="11" customFormat="1" ht="13.65" customHeight="1" x14ac:dyDescent="0.25">
      <c r="A274" s="5" t="s">
        <v>129</v>
      </c>
      <c r="B274" s="42">
        <f>B251</f>
        <v>460000</v>
      </c>
      <c r="C274" s="104">
        <v>354976.5</v>
      </c>
      <c r="D274" s="124">
        <f t="shared" si="27"/>
        <v>426373.22399999999</v>
      </c>
      <c r="E274" s="125">
        <v>355311.02</v>
      </c>
    </row>
    <row r="275" spans="1:6" s="11" customFormat="1" ht="13.65" customHeight="1" x14ac:dyDescent="0.25">
      <c r="A275" s="5" t="s">
        <v>101</v>
      </c>
      <c r="B275" s="42">
        <v>9000</v>
      </c>
      <c r="C275" s="104">
        <v>1216.6200000000001</v>
      </c>
      <c r="D275" s="124">
        <f t="shared" si="27"/>
        <v>8711.2440000000006</v>
      </c>
      <c r="E275" s="125">
        <v>7259.37</v>
      </c>
    </row>
    <row r="276" spans="1:6" s="11" customFormat="1" ht="13.65" customHeight="1" x14ac:dyDescent="0.25">
      <c r="A276" s="5" t="s">
        <v>66</v>
      </c>
      <c r="B276" s="42">
        <v>0</v>
      </c>
      <c r="C276" s="104">
        <v>0</v>
      </c>
      <c r="D276" s="124">
        <f t="shared" si="27"/>
        <v>0</v>
      </c>
      <c r="E276" s="125"/>
    </row>
    <row r="277" spans="1:6" s="11" customFormat="1" ht="13.65" customHeight="1" x14ac:dyDescent="0.25">
      <c r="A277" s="5" t="s">
        <v>84</v>
      </c>
      <c r="B277" s="42">
        <v>0</v>
      </c>
      <c r="C277" s="104">
        <v>4043.5200000000004</v>
      </c>
      <c r="D277" s="124">
        <f t="shared" si="27"/>
        <v>0</v>
      </c>
      <c r="E277" s="125"/>
      <c r="F277" s="15"/>
    </row>
    <row r="278" spans="1:6" s="11" customFormat="1" ht="13.65" customHeight="1" x14ac:dyDescent="0.25">
      <c r="A278" s="5" t="s">
        <v>105</v>
      </c>
      <c r="B278" s="42">
        <v>0</v>
      </c>
      <c r="C278" s="104">
        <v>0</v>
      </c>
      <c r="D278" s="124">
        <f t="shared" si="27"/>
        <v>0</v>
      </c>
      <c r="E278" s="125"/>
    </row>
    <row r="279" spans="1:6" s="11" customFormat="1" ht="13.65" customHeight="1" x14ac:dyDescent="0.25">
      <c r="A279" s="5" t="s">
        <v>130</v>
      </c>
      <c r="B279" s="42">
        <v>12000</v>
      </c>
      <c r="C279" s="104">
        <v>12000</v>
      </c>
      <c r="D279" s="124">
        <f t="shared" si="27"/>
        <v>0</v>
      </c>
      <c r="E279" s="125"/>
    </row>
    <row r="280" spans="1:6" s="11" customFormat="1" ht="13.65" customHeight="1" x14ac:dyDescent="0.25">
      <c r="A280" s="5" t="s">
        <v>69</v>
      </c>
      <c r="B280" s="42">
        <v>0</v>
      </c>
      <c r="C280" s="104">
        <v>0</v>
      </c>
      <c r="D280" s="124">
        <f t="shared" si="27"/>
        <v>0</v>
      </c>
      <c r="E280" s="125"/>
    </row>
    <row r="281" spans="1:6" s="11" customFormat="1" ht="13.65" customHeight="1" x14ac:dyDescent="0.25">
      <c r="A281" s="5" t="s">
        <v>72</v>
      </c>
      <c r="B281" s="42">
        <f>D281*103.4%</f>
        <v>7089.8567520000006</v>
      </c>
      <c r="C281" s="104">
        <v>7027.3008000000009</v>
      </c>
      <c r="D281" s="124">
        <f t="shared" si="27"/>
        <v>6856.7280000000001</v>
      </c>
      <c r="E281" s="125">
        <v>5713.94</v>
      </c>
    </row>
    <row r="282" spans="1:6" s="11" customFormat="1" ht="13.65" customHeight="1" x14ac:dyDescent="0.25">
      <c r="A282" s="5" t="s">
        <v>73</v>
      </c>
      <c r="B282" s="42">
        <f t="shared" ref="B282:B287" si="28">D282*103.4%</f>
        <v>3217.0593840000006</v>
      </c>
      <c r="C282" s="104">
        <v>3098.3472000000006</v>
      </c>
      <c r="D282" s="124">
        <f t="shared" si="27"/>
        <v>3111.2760000000003</v>
      </c>
      <c r="E282" s="125">
        <v>2592.73</v>
      </c>
    </row>
    <row r="283" spans="1:6" s="11" customFormat="1" ht="13.65" customHeight="1" x14ac:dyDescent="0.25">
      <c r="A283" s="5" t="s">
        <v>74</v>
      </c>
      <c r="B283" s="42">
        <f t="shared" si="28"/>
        <v>1969.931304</v>
      </c>
      <c r="C283" s="104"/>
      <c r="D283" s="124">
        <f t="shared" si="27"/>
        <v>1905.1559999999999</v>
      </c>
      <c r="E283" s="125">
        <v>1587.63</v>
      </c>
    </row>
    <row r="284" spans="1:6" s="11" customFormat="1" ht="13.65" customHeight="1" x14ac:dyDescent="0.25">
      <c r="A284" s="5" t="s">
        <v>75</v>
      </c>
      <c r="B284" s="42">
        <f t="shared" si="28"/>
        <v>166227.48199199999</v>
      </c>
      <c r="C284" s="104">
        <v>149798.9376</v>
      </c>
      <c r="D284" s="124">
        <f t="shared" si="27"/>
        <v>160761.58799999999</v>
      </c>
      <c r="E284" s="125">
        <v>133967.99</v>
      </c>
    </row>
    <row r="285" spans="1:6" s="11" customFormat="1" ht="13.65" customHeight="1" x14ac:dyDescent="0.25">
      <c r="A285" s="5" t="s">
        <v>76</v>
      </c>
      <c r="B285" s="42">
        <f t="shared" si="28"/>
        <v>0</v>
      </c>
      <c r="C285" s="104">
        <v>3105.0864000000006</v>
      </c>
      <c r="D285" s="124">
        <f t="shared" si="27"/>
        <v>0</v>
      </c>
      <c r="E285" s="125"/>
    </row>
    <row r="286" spans="1:6" s="11" customFormat="1" ht="13.65" customHeight="1" x14ac:dyDescent="0.25">
      <c r="A286" s="5" t="s">
        <v>77</v>
      </c>
      <c r="B286" s="42">
        <f t="shared" si="28"/>
        <v>2746.0392959999999</v>
      </c>
      <c r="C286" s="104">
        <v>2085.7824000000001</v>
      </c>
      <c r="D286" s="124">
        <f t="shared" si="27"/>
        <v>2655.7439999999997</v>
      </c>
      <c r="E286" s="125">
        <v>2213.12</v>
      </c>
    </row>
    <row r="287" spans="1:6" s="11" customFormat="1" ht="13.65" customHeight="1" x14ac:dyDescent="0.25">
      <c r="A287" s="5" t="s">
        <v>78</v>
      </c>
      <c r="B287" s="42">
        <f t="shared" si="28"/>
        <v>5481.0602880000006</v>
      </c>
      <c r="C287" s="104">
        <v>4815.1584000000003</v>
      </c>
      <c r="D287" s="124">
        <f t="shared" si="27"/>
        <v>5300.8320000000003</v>
      </c>
      <c r="E287" s="125">
        <v>4417.3599999999997</v>
      </c>
    </row>
    <row r="288" spans="1:6" s="11" customFormat="1" ht="13.65" customHeight="1" x14ac:dyDescent="0.25">
      <c r="A288" s="5" t="s">
        <v>108</v>
      </c>
      <c r="B288" s="42">
        <v>0</v>
      </c>
      <c r="C288" s="104">
        <v>0</v>
      </c>
      <c r="D288" s="124">
        <f t="shared" si="27"/>
        <v>761.29199999999992</v>
      </c>
      <c r="E288" s="125">
        <v>634.41</v>
      </c>
    </row>
    <row r="289" spans="1:6" s="11" customFormat="1" ht="13.65" customHeight="1" x14ac:dyDescent="0.25">
      <c r="A289" s="5" t="s">
        <v>85</v>
      </c>
      <c r="B289" s="42">
        <v>0</v>
      </c>
      <c r="C289" s="104">
        <v>1843.5600000000002</v>
      </c>
      <c r="D289" s="124">
        <f t="shared" si="27"/>
        <v>0</v>
      </c>
      <c r="E289" s="125"/>
    </row>
    <row r="290" spans="1:6" s="11" customFormat="1" ht="13.5" customHeight="1" x14ac:dyDescent="0.25">
      <c r="A290" s="5" t="s">
        <v>79</v>
      </c>
      <c r="B290" s="42">
        <v>0</v>
      </c>
      <c r="C290" s="104">
        <v>116.64000000000001</v>
      </c>
      <c r="D290" s="124">
        <f t="shared" si="27"/>
        <v>0</v>
      </c>
      <c r="E290" s="125"/>
    </row>
    <row r="291" spans="1:6" s="11" customFormat="1" ht="13.5" customHeight="1" x14ac:dyDescent="0.25">
      <c r="A291" s="5" t="s">
        <v>131</v>
      </c>
      <c r="B291" s="42">
        <v>200</v>
      </c>
      <c r="C291" s="104">
        <v>314.28000000000003</v>
      </c>
      <c r="D291" s="124">
        <f t="shared" si="27"/>
        <v>96.600000000000009</v>
      </c>
      <c r="E291" s="125">
        <v>80.5</v>
      </c>
    </row>
    <row r="292" spans="1:6" s="11" customFormat="1" ht="13.65" customHeight="1" x14ac:dyDescent="0.25">
      <c r="A292" s="4" t="s">
        <v>44</v>
      </c>
      <c r="B292" s="40">
        <f>SUM(B266:B291)</f>
        <v>708881.42901600013</v>
      </c>
      <c r="C292" s="94">
        <f>SUM(C266:C291)</f>
        <v>620865.77280000015</v>
      </c>
      <c r="D292" s="120">
        <f>SUM(D266:D291)</f>
        <v>616533.68400000001</v>
      </c>
      <c r="E292" s="121">
        <f>SUM(E266:E291)</f>
        <v>513778.06999999995</v>
      </c>
    </row>
    <row r="293" spans="1:6" s="11" customFormat="1" ht="13.65" customHeight="1" x14ac:dyDescent="0.25">
      <c r="A293" s="4" t="s">
        <v>45</v>
      </c>
      <c r="B293" s="40">
        <f>B263-B292</f>
        <v>-148881.42901600013</v>
      </c>
      <c r="C293" s="94">
        <f>C263-C292</f>
        <v>-127939.27280000015</v>
      </c>
      <c r="D293" s="120">
        <f>D263-D292</f>
        <v>-75902.316000000108</v>
      </c>
      <c r="E293" s="121">
        <f>E263-E292</f>
        <v>-63251.929999999993</v>
      </c>
    </row>
    <row r="294" spans="1:6" s="11" customFormat="1" ht="13.65" customHeight="1" x14ac:dyDescent="0.25">
      <c r="A294" s="2"/>
      <c r="B294" s="41"/>
      <c r="C294" s="103"/>
      <c r="D294" s="122"/>
      <c r="E294" s="123"/>
    </row>
    <row r="295" spans="1:6" s="11" customFormat="1" ht="13.65" customHeight="1" x14ac:dyDescent="0.25">
      <c r="A295" s="34" t="s">
        <v>32</v>
      </c>
      <c r="B295" s="38" t="s">
        <v>47</v>
      </c>
      <c r="C295" s="100" t="s">
        <v>47</v>
      </c>
      <c r="D295" s="114" t="s">
        <v>167</v>
      </c>
      <c r="E295" s="115" t="s">
        <v>152</v>
      </c>
    </row>
    <row r="296" spans="1:6" s="11" customFormat="1" ht="13.65" customHeight="1" x14ac:dyDescent="0.25">
      <c r="A296" s="35"/>
      <c r="B296" s="47" t="s">
        <v>48</v>
      </c>
      <c r="C296" s="101" t="s">
        <v>48</v>
      </c>
      <c r="D296" s="116" t="s">
        <v>148</v>
      </c>
      <c r="E296" s="117" t="s">
        <v>147</v>
      </c>
    </row>
    <row r="297" spans="1:6" s="11" customFormat="1" ht="13.65" customHeight="1" x14ac:dyDescent="0.25">
      <c r="A297" s="5" t="s">
        <v>49</v>
      </c>
      <c r="B297" s="48"/>
      <c r="C297" s="109"/>
      <c r="D297" s="118"/>
      <c r="E297" s="119"/>
    </row>
    <row r="298" spans="1:6" s="11" customFormat="1" ht="13.65" customHeight="1" x14ac:dyDescent="0.25">
      <c r="A298" s="4" t="s">
        <v>43</v>
      </c>
      <c r="B298" s="44">
        <v>0</v>
      </c>
      <c r="C298" s="106">
        <v>0</v>
      </c>
      <c r="D298" s="128">
        <v>0</v>
      </c>
      <c r="E298" s="129">
        <v>0</v>
      </c>
      <c r="F298" s="26"/>
    </row>
    <row r="299" spans="1:6" s="11" customFormat="1" ht="13.65" customHeight="1" x14ac:dyDescent="0.25">
      <c r="A299" s="1"/>
      <c r="B299" s="45"/>
      <c r="C299" s="107"/>
      <c r="D299" s="124"/>
      <c r="E299" s="125"/>
      <c r="F299" s="26"/>
    </row>
    <row r="300" spans="1:6" s="11" customFormat="1" ht="13.65" customHeight="1" x14ac:dyDescent="0.25">
      <c r="A300" s="5" t="s">
        <v>52</v>
      </c>
      <c r="B300" s="45"/>
      <c r="C300" s="107"/>
      <c r="D300" s="124"/>
      <c r="E300" s="125"/>
      <c r="F300" s="26"/>
    </row>
    <row r="301" spans="1:6" s="11" customFormat="1" ht="13.65" customHeight="1" x14ac:dyDescent="0.25">
      <c r="A301" s="5" t="s">
        <v>57</v>
      </c>
      <c r="B301" s="45"/>
      <c r="C301" s="107"/>
      <c r="D301" s="124">
        <f t="shared" ref="D301:D311" si="29">E301/10*12</f>
        <v>1.2000000000000002</v>
      </c>
      <c r="E301" s="125">
        <v>1</v>
      </c>
      <c r="F301" s="26"/>
    </row>
    <row r="302" spans="1:6" s="11" customFormat="1" ht="13.65" customHeight="1" x14ac:dyDescent="0.25">
      <c r="A302" s="5" t="s">
        <v>66</v>
      </c>
      <c r="B302" s="42">
        <v>0</v>
      </c>
      <c r="C302" s="104">
        <v>0</v>
      </c>
      <c r="D302" s="124">
        <f t="shared" si="29"/>
        <v>0</v>
      </c>
      <c r="E302" s="125"/>
      <c r="F302" s="26"/>
    </row>
    <row r="303" spans="1:6" s="11" customFormat="1" ht="13.65" customHeight="1" x14ac:dyDescent="0.25">
      <c r="A303" s="5" t="s">
        <v>84</v>
      </c>
      <c r="B303" s="42">
        <v>1300</v>
      </c>
      <c r="C303" s="104">
        <v>153.9</v>
      </c>
      <c r="D303" s="124">
        <f t="shared" si="29"/>
        <v>1214.4000000000001</v>
      </c>
      <c r="E303" s="125">
        <v>1012</v>
      </c>
      <c r="F303" s="26"/>
    </row>
    <row r="304" spans="1:6" s="11" customFormat="1" ht="13.65" customHeight="1" x14ac:dyDescent="0.25">
      <c r="A304" s="5" t="s">
        <v>69</v>
      </c>
      <c r="B304" s="42">
        <v>0</v>
      </c>
      <c r="C304" s="104">
        <v>0</v>
      </c>
      <c r="D304" s="124">
        <f t="shared" si="29"/>
        <v>0</v>
      </c>
      <c r="E304" s="125"/>
      <c r="F304" s="26"/>
    </row>
    <row r="305" spans="1:6" s="11" customFormat="1" ht="13.65" customHeight="1" x14ac:dyDescent="0.25">
      <c r="A305" s="5" t="s">
        <v>72</v>
      </c>
      <c r="B305" s="42">
        <f>D305*103.4%</f>
        <v>232.19090400000002</v>
      </c>
      <c r="C305" s="104">
        <v>166.79520000000002</v>
      </c>
      <c r="D305" s="124">
        <f t="shared" si="29"/>
        <v>224.55600000000001</v>
      </c>
      <c r="E305" s="125">
        <v>187.13</v>
      </c>
      <c r="F305" s="26"/>
    </row>
    <row r="306" spans="1:6" s="11" customFormat="1" ht="13.65" customHeight="1" x14ac:dyDescent="0.25">
      <c r="A306" s="5" t="s">
        <v>73</v>
      </c>
      <c r="B306" s="42">
        <f t="shared" ref="B306:B309" si="30">D306*103.4%</f>
        <v>104.37609600000002</v>
      </c>
      <c r="C306" s="104">
        <v>112.88160000000001</v>
      </c>
      <c r="D306" s="124">
        <f t="shared" si="29"/>
        <v>100.94400000000002</v>
      </c>
      <c r="E306" s="125">
        <v>84.12</v>
      </c>
      <c r="F306" s="26"/>
    </row>
    <row r="307" spans="1:6" s="11" customFormat="1" ht="13.65" customHeight="1" x14ac:dyDescent="0.25">
      <c r="A307" s="5" t="s">
        <v>74</v>
      </c>
      <c r="B307" s="42">
        <f t="shared" si="30"/>
        <v>100.07052000000002</v>
      </c>
      <c r="C307" s="104"/>
      <c r="D307" s="124">
        <f t="shared" si="29"/>
        <v>96.780000000000015</v>
      </c>
      <c r="E307" s="125">
        <v>80.650000000000006</v>
      </c>
      <c r="F307" s="26"/>
    </row>
    <row r="308" spans="1:6" s="11" customFormat="1" ht="13.65" customHeight="1" x14ac:dyDescent="0.25">
      <c r="A308" s="5" t="s">
        <v>75</v>
      </c>
      <c r="B308" s="42">
        <f>D308*103.4%*85%</f>
        <v>3826.8958332000002</v>
      </c>
      <c r="C308" s="104">
        <v>4472</v>
      </c>
      <c r="D308" s="124">
        <f t="shared" si="29"/>
        <v>4354.1880000000001</v>
      </c>
      <c r="E308" s="125">
        <v>3628.49</v>
      </c>
      <c r="F308" s="26"/>
    </row>
    <row r="309" spans="1:6" s="11" customFormat="1" ht="13.65" customHeight="1" x14ac:dyDescent="0.25">
      <c r="A309" s="5" t="s">
        <v>76</v>
      </c>
      <c r="B309" s="42">
        <f t="shared" si="30"/>
        <v>0</v>
      </c>
      <c r="C309" s="104">
        <v>232.50240000000002</v>
      </c>
      <c r="D309" s="124">
        <f t="shared" si="29"/>
        <v>0</v>
      </c>
      <c r="E309" s="125"/>
      <c r="F309" s="26"/>
    </row>
    <row r="310" spans="1:6" s="11" customFormat="1" ht="13.5" customHeight="1" x14ac:dyDescent="0.25">
      <c r="A310" s="5" t="s">
        <v>96</v>
      </c>
      <c r="B310" s="42">
        <v>0</v>
      </c>
      <c r="C310" s="104">
        <v>194.4</v>
      </c>
      <c r="D310" s="124">
        <f t="shared" si="29"/>
        <v>0</v>
      </c>
      <c r="E310" s="125"/>
    </row>
    <row r="311" spans="1:6" s="11" customFormat="1" ht="13.5" customHeight="1" x14ac:dyDescent="0.25">
      <c r="A311" s="5" t="s">
        <v>93</v>
      </c>
      <c r="B311" s="42">
        <v>0</v>
      </c>
      <c r="C311" s="104">
        <v>0</v>
      </c>
      <c r="D311" s="124">
        <f t="shared" si="29"/>
        <v>0</v>
      </c>
      <c r="E311" s="125"/>
    </row>
    <row r="312" spans="1:6" s="11" customFormat="1" ht="13.65" customHeight="1" x14ac:dyDescent="0.25">
      <c r="A312" s="4" t="s">
        <v>44</v>
      </c>
      <c r="B312" s="40">
        <f>SUM(B302:B311)</f>
        <v>5563.5333532000004</v>
      </c>
      <c r="C312" s="94">
        <f>SUM(C302:C311)</f>
        <v>5332.4791999999998</v>
      </c>
      <c r="D312" s="120">
        <f>SUM(D301:D311)</f>
        <v>5992.0680000000002</v>
      </c>
      <c r="E312" s="121">
        <f>SUM(E301:E311)</f>
        <v>4993.3899999999994</v>
      </c>
    </row>
    <row r="313" spans="1:6" s="11" customFormat="1" ht="13.65" customHeight="1" x14ac:dyDescent="0.25">
      <c r="A313" s="4" t="s">
        <v>45</v>
      </c>
      <c r="B313" s="40">
        <f>B298-B312</f>
        <v>-5563.5333532000004</v>
      </c>
      <c r="C313" s="94">
        <f>C298-C312</f>
        <v>-5332.4791999999998</v>
      </c>
      <c r="D313" s="120">
        <f>D298-D312</f>
        <v>-5992.0680000000002</v>
      </c>
      <c r="E313" s="121">
        <f>E298-E312</f>
        <v>-4993.3899999999994</v>
      </c>
    </row>
    <row r="314" spans="1:6" s="11" customFormat="1" ht="13.65" customHeight="1" x14ac:dyDescent="0.25">
      <c r="A314" s="2"/>
      <c r="B314" s="41"/>
      <c r="C314" s="103"/>
      <c r="D314" s="122"/>
      <c r="E314" s="123"/>
    </row>
    <row r="315" spans="1:6" s="11" customFormat="1" ht="13.65" customHeight="1" x14ac:dyDescent="0.25">
      <c r="A315" s="34" t="s">
        <v>33</v>
      </c>
      <c r="B315" s="38" t="s">
        <v>47</v>
      </c>
      <c r="C315" s="100" t="s">
        <v>47</v>
      </c>
      <c r="D315" s="114" t="s">
        <v>167</v>
      </c>
      <c r="E315" s="115" t="s">
        <v>152</v>
      </c>
    </row>
    <row r="316" spans="1:6" s="11" customFormat="1" ht="13.65" customHeight="1" x14ac:dyDescent="0.25">
      <c r="A316" s="35"/>
      <c r="B316" s="47" t="s">
        <v>48</v>
      </c>
      <c r="C316" s="101" t="s">
        <v>48</v>
      </c>
      <c r="D316" s="116" t="s">
        <v>148</v>
      </c>
      <c r="E316" s="117" t="s">
        <v>147</v>
      </c>
    </row>
    <row r="317" spans="1:6" s="11" customFormat="1" ht="13.65" customHeight="1" x14ac:dyDescent="0.25">
      <c r="A317" s="5" t="s">
        <v>49</v>
      </c>
      <c r="B317" s="41"/>
      <c r="C317" s="103"/>
      <c r="D317" s="122"/>
      <c r="E317" s="123"/>
    </row>
    <row r="318" spans="1:6" s="11" customFormat="1" ht="13.65" customHeight="1" x14ac:dyDescent="0.25">
      <c r="A318" s="5" t="s">
        <v>132</v>
      </c>
      <c r="B318" s="43">
        <v>0</v>
      </c>
      <c r="C318" s="105">
        <v>0</v>
      </c>
      <c r="D318" s="126">
        <f>E318/10*12</f>
        <v>0</v>
      </c>
      <c r="E318" s="127"/>
    </row>
    <row r="319" spans="1:6" s="11" customFormat="1" ht="13.65" customHeight="1" x14ac:dyDescent="0.25">
      <c r="A319" s="4" t="s">
        <v>43</v>
      </c>
      <c r="B319" s="44">
        <f>B318</f>
        <v>0</v>
      </c>
      <c r="C319" s="106">
        <f>C318</f>
        <v>0</v>
      </c>
      <c r="D319" s="128">
        <f>D318</f>
        <v>0</v>
      </c>
      <c r="E319" s="129">
        <f>E318</f>
        <v>0</v>
      </c>
      <c r="F319" s="26"/>
    </row>
    <row r="320" spans="1:6" s="11" customFormat="1" ht="13.65" customHeight="1" x14ac:dyDescent="0.25">
      <c r="A320" s="1"/>
      <c r="B320" s="45"/>
      <c r="C320" s="107"/>
      <c r="D320" s="124"/>
      <c r="E320" s="125"/>
      <c r="F320" s="26"/>
    </row>
    <row r="321" spans="1:6" s="11" customFormat="1" ht="13.65" customHeight="1" x14ac:dyDescent="0.25">
      <c r="A321" s="5" t="s">
        <v>52</v>
      </c>
      <c r="B321" s="45"/>
      <c r="C321" s="107"/>
      <c r="D321" s="124"/>
      <c r="E321" s="125"/>
      <c r="F321" s="26"/>
    </row>
    <row r="322" spans="1:6" s="11" customFormat="1" ht="13.65" customHeight="1" x14ac:dyDescent="0.25">
      <c r="A322" s="5" t="s">
        <v>57</v>
      </c>
      <c r="B322" s="45"/>
      <c r="C322" s="107"/>
      <c r="D322" s="124">
        <f t="shared" ref="D322:D334" si="31">E322/10*12</f>
        <v>1.2000000000000002</v>
      </c>
      <c r="E322" s="125">
        <v>1</v>
      </c>
      <c r="F322" s="26"/>
    </row>
    <row r="323" spans="1:6" s="11" customFormat="1" ht="13.65" customHeight="1" x14ac:dyDescent="0.25">
      <c r="A323" s="5" t="s">
        <v>66</v>
      </c>
      <c r="B323" s="42">
        <v>0</v>
      </c>
      <c r="C323" s="104">
        <v>0</v>
      </c>
      <c r="D323" s="124">
        <f t="shared" si="31"/>
        <v>0</v>
      </c>
      <c r="E323" s="125"/>
      <c r="F323" s="26"/>
    </row>
    <row r="324" spans="1:6" s="11" customFormat="1" ht="13.65" customHeight="1" x14ac:dyDescent="0.25">
      <c r="A324" s="5" t="s">
        <v>84</v>
      </c>
      <c r="B324" s="42">
        <v>400</v>
      </c>
      <c r="C324" s="104">
        <v>382.32000000000005</v>
      </c>
      <c r="D324" s="124">
        <f t="shared" si="31"/>
        <v>345.68399999999997</v>
      </c>
      <c r="E324" s="125">
        <v>288.07</v>
      </c>
      <c r="F324" s="26"/>
    </row>
    <row r="325" spans="1:6" s="11" customFormat="1" ht="13.65" customHeight="1" x14ac:dyDescent="0.25">
      <c r="A325" s="5" t="s">
        <v>69</v>
      </c>
      <c r="B325" s="42">
        <v>0</v>
      </c>
      <c r="C325" s="104">
        <v>32.400000000000006</v>
      </c>
      <c r="D325" s="124">
        <f t="shared" si="31"/>
        <v>0</v>
      </c>
      <c r="E325" s="125"/>
      <c r="F325" s="26"/>
    </row>
    <row r="326" spans="1:6" s="11" customFormat="1" ht="13.65" customHeight="1" x14ac:dyDescent="0.25">
      <c r="A326" s="5" t="s">
        <v>72</v>
      </c>
      <c r="B326" s="42">
        <f>D326*103.4%</f>
        <v>57.635160000000013</v>
      </c>
      <c r="C326" s="104">
        <v>102.77280000000002</v>
      </c>
      <c r="D326" s="124">
        <f t="shared" si="31"/>
        <v>55.740000000000009</v>
      </c>
      <c r="E326" s="125">
        <v>46.45</v>
      </c>
      <c r="F326" s="26"/>
    </row>
    <row r="327" spans="1:6" s="11" customFormat="1" ht="13.65" customHeight="1" x14ac:dyDescent="0.25">
      <c r="A327" s="5" t="s">
        <v>73</v>
      </c>
      <c r="B327" s="42">
        <f t="shared" ref="B327:B330" si="32">D327*103.4%</f>
        <v>61.568495999999996</v>
      </c>
      <c r="C327" s="104">
        <v>69.076800000000006</v>
      </c>
      <c r="D327" s="124">
        <f t="shared" si="31"/>
        <v>59.543999999999997</v>
      </c>
      <c r="E327" s="125">
        <v>49.62</v>
      </c>
      <c r="F327" s="26"/>
    </row>
    <row r="328" spans="1:6" s="11" customFormat="1" ht="13.65" customHeight="1" x14ac:dyDescent="0.25">
      <c r="A328" s="5" t="s">
        <v>74</v>
      </c>
      <c r="B328" s="42">
        <f t="shared" si="32"/>
        <v>51.964704000000012</v>
      </c>
      <c r="C328" s="104">
        <v>4472</v>
      </c>
      <c r="D328" s="124">
        <f t="shared" si="31"/>
        <v>50.256000000000007</v>
      </c>
      <c r="E328" s="125">
        <v>41.88</v>
      </c>
      <c r="F328" s="26"/>
    </row>
    <row r="329" spans="1:6" s="11" customFormat="1" ht="13.65" customHeight="1" x14ac:dyDescent="0.25">
      <c r="A329" s="5" t="s">
        <v>75</v>
      </c>
      <c r="B329" s="42">
        <f>D329*103.4%*85%</f>
        <v>2262.2042256000004</v>
      </c>
      <c r="C329" s="104">
        <v>121.30560000000001</v>
      </c>
      <c r="D329" s="124">
        <f t="shared" si="31"/>
        <v>2573.9040000000005</v>
      </c>
      <c r="E329" s="125">
        <v>2144.92</v>
      </c>
      <c r="F329" s="26"/>
    </row>
    <row r="330" spans="1:6" s="11" customFormat="1" ht="13.65" customHeight="1" x14ac:dyDescent="0.25">
      <c r="A330" s="5" t="s">
        <v>76</v>
      </c>
      <c r="B330" s="42">
        <f t="shared" si="32"/>
        <v>0</v>
      </c>
      <c r="C330" s="104">
        <v>0</v>
      </c>
      <c r="D330" s="124">
        <f t="shared" si="31"/>
        <v>0</v>
      </c>
      <c r="E330" s="125"/>
      <c r="F330" s="26"/>
    </row>
    <row r="331" spans="1:6" s="11" customFormat="1" ht="13.65" customHeight="1" x14ac:dyDescent="0.25">
      <c r="A331" s="5" t="s">
        <v>96</v>
      </c>
      <c r="B331" s="42">
        <v>0</v>
      </c>
      <c r="C331" s="104">
        <v>0</v>
      </c>
      <c r="D331" s="124">
        <f t="shared" si="31"/>
        <v>0</v>
      </c>
      <c r="E331" s="125"/>
      <c r="F331" s="26"/>
    </row>
    <row r="332" spans="1:6" s="11" customFormat="1" ht="13.65" customHeight="1" x14ac:dyDescent="0.25">
      <c r="A332" s="5" t="s">
        <v>85</v>
      </c>
      <c r="B332" s="42">
        <v>0</v>
      </c>
      <c r="C332" s="104">
        <v>0</v>
      </c>
      <c r="D332" s="124">
        <f t="shared" si="31"/>
        <v>0</v>
      </c>
      <c r="E332" s="125"/>
      <c r="F332" s="26"/>
    </row>
    <row r="333" spans="1:6" s="11" customFormat="1" ht="13.5" customHeight="1" x14ac:dyDescent="0.25">
      <c r="A333" s="5" t="s">
        <v>93</v>
      </c>
      <c r="B333" s="42">
        <v>0</v>
      </c>
      <c r="C333" s="104">
        <v>0</v>
      </c>
      <c r="D333" s="124">
        <f t="shared" si="31"/>
        <v>0</v>
      </c>
      <c r="E333" s="125"/>
    </row>
    <row r="334" spans="1:6" s="11" customFormat="1" ht="13.5" customHeight="1" x14ac:dyDescent="0.25">
      <c r="A334" s="5" t="s">
        <v>94</v>
      </c>
      <c r="B334" s="42">
        <v>0</v>
      </c>
      <c r="C334" s="104">
        <v>0</v>
      </c>
      <c r="D334" s="124">
        <f t="shared" si="31"/>
        <v>0</v>
      </c>
      <c r="E334" s="125"/>
    </row>
    <row r="335" spans="1:6" s="11" customFormat="1" ht="13.65" customHeight="1" x14ac:dyDescent="0.25">
      <c r="A335" s="4" t="s">
        <v>44</v>
      </c>
      <c r="B335" s="40">
        <f>SUM(B323:B334)</f>
        <v>2833.3725856000005</v>
      </c>
      <c r="C335" s="94">
        <f>SUM(C323:C334)</f>
        <v>5179.8751999999995</v>
      </c>
      <c r="D335" s="120">
        <f>SUM(D322:D334)</f>
        <v>3086.3280000000004</v>
      </c>
      <c r="E335" s="121">
        <f>SUM(E322:E334)</f>
        <v>2571.94</v>
      </c>
    </row>
    <row r="336" spans="1:6" s="11" customFormat="1" ht="13.65" customHeight="1" x14ac:dyDescent="0.25">
      <c r="A336" s="4" t="s">
        <v>45</v>
      </c>
      <c r="B336" s="40">
        <f>B319-B335</f>
        <v>-2833.3725856000005</v>
      </c>
      <c r="C336" s="94">
        <f>C319-C335</f>
        <v>-5179.8751999999995</v>
      </c>
      <c r="D336" s="120">
        <f>D319-D335</f>
        <v>-3086.3280000000004</v>
      </c>
      <c r="E336" s="121">
        <f>E319-E335</f>
        <v>-2571.94</v>
      </c>
    </row>
    <row r="337" spans="1:5" s="11" customFormat="1" ht="13.65" customHeight="1" x14ac:dyDescent="0.25">
      <c r="A337" s="2"/>
      <c r="B337" s="41"/>
      <c r="C337" s="103"/>
      <c r="D337" s="122"/>
      <c r="E337" s="123"/>
    </row>
    <row r="338" spans="1:5" s="11" customFormat="1" ht="13.65" customHeight="1" x14ac:dyDescent="0.25">
      <c r="A338" s="34" t="s">
        <v>133</v>
      </c>
      <c r="B338" s="38" t="s">
        <v>47</v>
      </c>
      <c r="C338" s="100" t="s">
        <v>47</v>
      </c>
      <c r="D338" s="114" t="s">
        <v>167</v>
      </c>
      <c r="E338" s="115" t="s">
        <v>152</v>
      </c>
    </row>
    <row r="339" spans="1:5" s="11" customFormat="1" ht="13.65" customHeight="1" x14ac:dyDescent="0.25">
      <c r="A339" s="35"/>
      <c r="B339" s="47" t="s">
        <v>48</v>
      </c>
      <c r="C339" s="101" t="s">
        <v>48</v>
      </c>
      <c r="D339" s="116" t="s">
        <v>148</v>
      </c>
      <c r="E339" s="117" t="s">
        <v>147</v>
      </c>
    </row>
    <row r="340" spans="1:5" s="11" customFormat="1" ht="13.65" customHeight="1" x14ac:dyDescent="0.25">
      <c r="A340" s="5" t="s">
        <v>49</v>
      </c>
      <c r="B340" s="41"/>
      <c r="C340" s="103"/>
      <c r="D340" s="122"/>
      <c r="E340" s="123"/>
    </row>
    <row r="341" spans="1:5" s="11" customFormat="1" ht="13.65" customHeight="1" x14ac:dyDescent="0.25">
      <c r="A341" s="5" t="s">
        <v>8</v>
      </c>
      <c r="B341" s="42">
        <f>17850.294*96%</f>
        <v>17136.28224</v>
      </c>
      <c r="C341" s="104">
        <v>17850.293999999998</v>
      </c>
      <c r="D341" s="124">
        <f t="shared" ref="D341" si="33">E341/10*12</f>
        <v>0</v>
      </c>
      <c r="E341" s="125">
        <v>0</v>
      </c>
    </row>
    <row r="342" spans="1:5" s="11" customFormat="1" ht="13.65" customHeight="1" x14ac:dyDescent="0.25">
      <c r="A342" s="4" t="s">
        <v>43</v>
      </c>
      <c r="B342" s="44">
        <f>B341</f>
        <v>17136.28224</v>
      </c>
      <c r="C342" s="106">
        <f>C341</f>
        <v>17850.293999999998</v>
      </c>
      <c r="D342" s="128">
        <f>D341</f>
        <v>0</v>
      </c>
      <c r="E342" s="129">
        <f>E341</f>
        <v>0</v>
      </c>
    </row>
    <row r="343" spans="1:5" s="11" customFormat="1" ht="13.65" customHeight="1" x14ac:dyDescent="0.25">
      <c r="A343" s="1"/>
      <c r="B343" s="45"/>
      <c r="C343" s="107"/>
      <c r="D343" s="124"/>
      <c r="E343" s="125"/>
    </row>
    <row r="344" spans="1:5" s="11" customFormat="1" ht="13.65" customHeight="1" x14ac:dyDescent="0.25">
      <c r="A344" s="5" t="s">
        <v>52</v>
      </c>
      <c r="B344" s="45"/>
      <c r="C344" s="107"/>
      <c r="D344" s="124"/>
      <c r="E344" s="125"/>
    </row>
    <row r="345" spans="1:5" s="11" customFormat="1" ht="13.65" customHeight="1" x14ac:dyDescent="0.25">
      <c r="A345" s="5" t="s">
        <v>89</v>
      </c>
      <c r="B345" s="42">
        <v>0</v>
      </c>
      <c r="C345" s="104">
        <v>0</v>
      </c>
      <c r="D345" s="124">
        <f t="shared" ref="D345:D352" si="34">E345/10*12</f>
        <v>0</v>
      </c>
      <c r="E345" s="125"/>
    </row>
    <row r="346" spans="1:5" s="11" customFormat="1" ht="13.65" customHeight="1" x14ac:dyDescent="0.25">
      <c r="A346" s="5" t="s">
        <v>66</v>
      </c>
      <c r="B346" s="42">
        <v>0</v>
      </c>
      <c r="C346" s="104">
        <v>0</v>
      </c>
      <c r="D346" s="124">
        <f t="shared" si="34"/>
        <v>0</v>
      </c>
      <c r="E346" s="125"/>
    </row>
    <row r="347" spans="1:5" s="11" customFormat="1" ht="13.65" customHeight="1" x14ac:dyDescent="0.25">
      <c r="A347" s="5" t="s">
        <v>69</v>
      </c>
      <c r="B347" s="42">
        <v>0</v>
      </c>
      <c r="C347" s="104">
        <v>0</v>
      </c>
      <c r="D347" s="124">
        <f t="shared" si="34"/>
        <v>0</v>
      </c>
      <c r="E347" s="125"/>
    </row>
    <row r="348" spans="1:5" s="11" customFormat="1" ht="13.65" customHeight="1" x14ac:dyDescent="0.25">
      <c r="A348" s="5" t="s">
        <v>79</v>
      </c>
      <c r="B348" s="42">
        <v>0</v>
      </c>
      <c r="C348" s="104">
        <v>0</v>
      </c>
      <c r="D348" s="124">
        <f t="shared" si="34"/>
        <v>0</v>
      </c>
      <c r="E348" s="125"/>
    </row>
    <row r="349" spans="1:5" s="11" customFormat="1" ht="13.65" customHeight="1" x14ac:dyDescent="0.25">
      <c r="A349" s="5" t="s">
        <v>96</v>
      </c>
      <c r="B349" s="42">
        <v>0</v>
      </c>
      <c r="C349" s="104">
        <v>0</v>
      </c>
      <c r="D349" s="124">
        <f t="shared" si="34"/>
        <v>0</v>
      </c>
      <c r="E349" s="125"/>
    </row>
    <row r="350" spans="1:5" s="11" customFormat="1" ht="13.65" customHeight="1" x14ac:dyDescent="0.25">
      <c r="A350" s="5" t="s">
        <v>85</v>
      </c>
      <c r="B350" s="42">
        <v>0</v>
      </c>
      <c r="C350" s="104">
        <v>0</v>
      </c>
      <c r="D350" s="124">
        <f t="shared" si="34"/>
        <v>0</v>
      </c>
      <c r="E350" s="125"/>
    </row>
    <row r="351" spans="1:5" s="11" customFormat="1" ht="13.5" customHeight="1" x14ac:dyDescent="0.25">
      <c r="A351" s="5" t="s">
        <v>93</v>
      </c>
      <c r="B351" s="42">
        <v>0</v>
      </c>
      <c r="C351" s="104">
        <v>0</v>
      </c>
      <c r="D351" s="124">
        <f t="shared" si="34"/>
        <v>0</v>
      </c>
      <c r="E351" s="125"/>
    </row>
    <row r="352" spans="1:5" s="11" customFormat="1" ht="13.5" customHeight="1" x14ac:dyDescent="0.25">
      <c r="A352" s="5" t="s">
        <v>94</v>
      </c>
      <c r="B352" s="42">
        <v>0</v>
      </c>
      <c r="C352" s="104">
        <v>0</v>
      </c>
      <c r="D352" s="124">
        <f t="shared" si="34"/>
        <v>0</v>
      </c>
      <c r="E352" s="125"/>
    </row>
    <row r="353" spans="1:6" s="11" customFormat="1" ht="13.65" customHeight="1" x14ac:dyDescent="0.25">
      <c r="A353" s="5" t="s">
        <v>44</v>
      </c>
      <c r="B353" s="39">
        <f>SUM(B345:B352)</f>
        <v>0</v>
      </c>
      <c r="C353" s="102">
        <f>SUM(C345:C352)</f>
        <v>0</v>
      </c>
      <c r="D353" s="118">
        <f>SUM(D345:D352)</f>
        <v>0</v>
      </c>
      <c r="E353" s="119">
        <f>SUM(E345:E352)</f>
        <v>0</v>
      </c>
    </row>
    <row r="354" spans="1:6" s="11" customFormat="1" ht="13.65" customHeight="1" x14ac:dyDescent="0.25">
      <c r="A354" s="4" t="s">
        <v>45</v>
      </c>
      <c r="B354" s="40">
        <f>B342-B353</f>
        <v>17136.28224</v>
      </c>
      <c r="C354" s="94">
        <f>C342-C353</f>
        <v>17850.293999999998</v>
      </c>
      <c r="D354" s="120">
        <f>D342-D353</f>
        <v>0</v>
      </c>
      <c r="E354" s="121">
        <f>E342-E353</f>
        <v>0</v>
      </c>
    </row>
    <row r="355" spans="1:6" s="11" customFormat="1" ht="13.65" customHeight="1" x14ac:dyDescent="0.25">
      <c r="A355" s="2"/>
      <c r="B355" s="41"/>
      <c r="C355" s="103"/>
      <c r="D355" s="122"/>
      <c r="E355" s="123"/>
    </row>
    <row r="356" spans="1:6" s="11" customFormat="1" ht="13.65" customHeight="1" x14ac:dyDescent="0.25">
      <c r="A356" s="34" t="s">
        <v>31</v>
      </c>
      <c r="B356" s="38" t="s">
        <v>47</v>
      </c>
      <c r="C356" s="100" t="s">
        <v>47</v>
      </c>
      <c r="D356" s="114" t="s">
        <v>167</v>
      </c>
      <c r="E356" s="115" t="s">
        <v>152</v>
      </c>
    </row>
    <row r="357" spans="1:6" s="11" customFormat="1" ht="13.65" customHeight="1" x14ac:dyDescent="0.25">
      <c r="A357" s="36"/>
      <c r="B357" s="47" t="s">
        <v>48</v>
      </c>
      <c r="C357" s="101" t="s">
        <v>48</v>
      </c>
      <c r="D357" s="116" t="s">
        <v>148</v>
      </c>
      <c r="E357" s="117" t="s">
        <v>147</v>
      </c>
    </row>
    <row r="358" spans="1:6" s="11" customFormat="1" ht="13.65" customHeight="1" x14ac:dyDescent="0.25">
      <c r="A358" s="5" t="s">
        <v>49</v>
      </c>
      <c r="B358" s="48"/>
      <c r="C358" s="109"/>
      <c r="D358" s="118"/>
      <c r="E358" s="119"/>
    </row>
    <row r="359" spans="1:6" s="11" customFormat="1" ht="13.65" customHeight="1" x14ac:dyDescent="0.25">
      <c r="A359" s="5" t="s">
        <v>43</v>
      </c>
      <c r="B359" s="49">
        <v>0</v>
      </c>
      <c r="C359" s="110">
        <v>0</v>
      </c>
      <c r="D359" s="122">
        <v>0</v>
      </c>
      <c r="E359" s="123">
        <v>0</v>
      </c>
      <c r="F359" s="26"/>
    </row>
    <row r="360" spans="1:6" s="11" customFormat="1" ht="13.65" customHeight="1" x14ac:dyDescent="0.25">
      <c r="A360" s="1"/>
      <c r="B360" s="45"/>
      <c r="C360" s="107"/>
      <c r="D360" s="124"/>
      <c r="E360" s="125"/>
      <c r="F360" s="26"/>
    </row>
    <row r="361" spans="1:6" s="11" customFormat="1" ht="13.65" customHeight="1" x14ac:dyDescent="0.25">
      <c r="A361" s="5" t="s">
        <v>52</v>
      </c>
      <c r="B361" s="45"/>
      <c r="C361" s="107"/>
      <c r="D361" s="124"/>
      <c r="E361" s="125"/>
      <c r="F361" s="26"/>
    </row>
    <row r="362" spans="1:6" s="11" customFormat="1" ht="13.65" customHeight="1" x14ac:dyDescent="0.25">
      <c r="A362" s="5" t="s">
        <v>66</v>
      </c>
      <c r="B362" s="42">
        <v>0</v>
      </c>
      <c r="C362" s="104">
        <v>0</v>
      </c>
      <c r="D362" s="124">
        <f t="shared" ref="D362:D369" si="35">E362/10*12</f>
        <v>0</v>
      </c>
      <c r="E362" s="125">
        <v>0</v>
      </c>
      <c r="F362" s="26"/>
    </row>
    <row r="363" spans="1:6" s="11" customFormat="1" ht="13.65" customHeight="1" x14ac:dyDescent="0.25">
      <c r="A363" s="5" t="s">
        <v>84</v>
      </c>
      <c r="B363" s="42">
        <v>0</v>
      </c>
      <c r="C363" s="104">
        <v>0</v>
      </c>
      <c r="D363" s="124">
        <f t="shared" si="35"/>
        <v>0</v>
      </c>
      <c r="E363" s="125">
        <v>0</v>
      </c>
      <c r="F363" s="26"/>
    </row>
    <row r="364" spans="1:6" s="11" customFormat="1" ht="13.65" customHeight="1" x14ac:dyDescent="0.25">
      <c r="A364" s="5" t="s">
        <v>69</v>
      </c>
      <c r="B364" s="42">
        <v>0</v>
      </c>
      <c r="C364" s="104">
        <v>0</v>
      </c>
      <c r="D364" s="124">
        <f t="shared" si="35"/>
        <v>0</v>
      </c>
      <c r="E364" s="125">
        <v>0</v>
      </c>
      <c r="F364" s="26"/>
    </row>
    <row r="365" spans="1:6" s="11" customFormat="1" ht="13.65" customHeight="1" x14ac:dyDescent="0.25">
      <c r="A365" s="5" t="s">
        <v>72</v>
      </c>
      <c r="B365" s="42">
        <v>0</v>
      </c>
      <c r="C365" s="104">
        <v>0</v>
      </c>
      <c r="D365" s="124">
        <f t="shared" si="35"/>
        <v>0</v>
      </c>
      <c r="E365" s="125">
        <v>0</v>
      </c>
      <c r="F365" s="26"/>
    </row>
    <row r="366" spans="1:6" s="11" customFormat="1" ht="13.65" customHeight="1" x14ac:dyDescent="0.25">
      <c r="A366" s="5" t="s">
        <v>73</v>
      </c>
      <c r="B366" s="42">
        <v>0</v>
      </c>
      <c r="C366" s="104">
        <v>0</v>
      </c>
      <c r="D366" s="124">
        <f t="shared" si="35"/>
        <v>0</v>
      </c>
      <c r="E366" s="125">
        <v>0</v>
      </c>
      <c r="F366" s="26"/>
    </row>
    <row r="367" spans="1:6" s="11" customFormat="1" ht="13.65" customHeight="1" x14ac:dyDescent="0.25">
      <c r="A367" s="5" t="s">
        <v>75</v>
      </c>
      <c r="B367" s="42">
        <v>0</v>
      </c>
      <c r="C367" s="104">
        <v>0</v>
      </c>
      <c r="D367" s="124">
        <f t="shared" si="35"/>
        <v>0</v>
      </c>
      <c r="E367" s="125">
        <v>0</v>
      </c>
      <c r="F367" s="26"/>
    </row>
    <row r="368" spans="1:6" s="11" customFormat="1" ht="13.5" customHeight="1" x14ac:dyDescent="0.25">
      <c r="A368" s="5" t="s">
        <v>76</v>
      </c>
      <c r="B368" s="42">
        <v>0</v>
      </c>
      <c r="C368" s="104">
        <v>0</v>
      </c>
      <c r="D368" s="124">
        <f t="shared" si="35"/>
        <v>0</v>
      </c>
      <c r="E368" s="125">
        <v>0</v>
      </c>
    </row>
    <row r="369" spans="1:5" s="11" customFormat="1" ht="13.5" customHeight="1" x14ac:dyDescent="0.25">
      <c r="A369" s="5" t="s">
        <v>94</v>
      </c>
      <c r="B369" s="42">
        <v>0</v>
      </c>
      <c r="C369" s="104">
        <v>0</v>
      </c>
      <c r="D369" s="124">
        <f t="shared" si="35"/>
        <v>0</v>
      </c>
      <c r="E369" s="125">
        <v>0</v>
      </c>
    </row>
    <row r="370" spans="1:5" s="11" customFormat="1" ht="13.65" customHeight="1" x14ac:dyDescent="0.25">
      <c r="A370" s="4" t="s">
        <v>44</v>
      </c>
      <c r="B370" s="40">
        <f>SUM(B362:B369)</f>
        <v>0</v>
      </c>
      <c r="C370" s="94">
        <f>SUM(C362:C369)</f>
        <v>0</v>
      </c>
      <c r="D370" s="120">
        <f>SUM(D362:D369)</f>
        <v>0</v>
      </c>
      <c r="E370" s="121">
        <f>SUM(E362:E369)</f>
        <v>0</v>
      </c>
    </row>
    <row r="371" spans="1:5" s="11" customFormat="1" ht="13.65" customHeight="1" x14ac:dyDescent="0.25">
      <c r="A371" s="4" t="s">
        <v>45</v>
      </c>
      <c r="B371" s="40">
        <f>B359-B370</f>
        <v>0</v>
      </c>
      <c r="C371" s="94">
        <f>C359-C370</f>
        <v>0</v>
      </c>
      <c r="D371" s="120">
        <f>D359-D370</f>
        <v>0</v>
      </c>
      <c r="E371" s="121">
        <f>E359-E370</f>
        <v>0</v>
      </c>
    </row>
    <row r="372" spans="1:5" s="11" customFormat="1" ht="13.65" customHeight="1" x14ac:dyDescent="0.25">
      <c r="A372" s="2"/>
      <c r="B372" s="41"/>
      <c r="C372" s="103"/>
      <c r="D372" s="122"/>
      <c r="E372" s="123"/>
    </row>
    <row r="373" spans="1:5" s="11" customFormat="1" ht="13.65" customHeight="1" x14ac:dyDescent="0.25">
      <c r="A373" s="2"/>
      <c r="B373" s="45"/>
      <c r="C373" s="107"/>
      <c r="D373" s="124"/>
      <c r="E373" s="125"/>
    </row>
    <row r="374" spans="1:5" s="11" customFormat="1" ht="13.65" customHeight="1" x14ac:dyDescent="0.25">
      <c r="A374" s="34" t="s">
        <v>134</v>
      </c>
      <c r="B374" s="38" t="s">
        <v>47</v>
      </c>
      <c r="C374" s="100" t="s">
        <v>47</v>
      </c>
      <c r="D374" s="114" t="s">
        <v>167</v>
      </c>
      <c r="E374" s="115" t="s">
        <v>152</v>
      </c>
    </row>
    <row r="375" spans="1:5" s="11" customFormat="1" ht="13.65" customHeight="1" x14ac:dyDescent="0.25">
      <c r="A375" s="35"/>
      <c r="B375" s="47" t="s">
        <v>48</v>
      </c>
      <c r="C375" s="101" t="s">
        <v>48</v>
      </c>
      <c r="D375" s="116" t="s">
        <v>148</v>
      </c>
      <c r="E375" s="117" t="s">
        <v>147</v>
      </c>
    </row>
    <row r="376" spans="1:5" s="11" customFormat="1" ht="13.65" customHeight="1" x14ac:dyDescent="0.25">
      <c r="A376" s="5" t="s">
        <v>49</v>
      </c>
      <c r="B376" s="48"/>
      <c r="C376" s="109"/>
      <c r="D376" s="118"/>
      <c r="E376" s="119"/>
    </row>
    <row r="377" spans="1:5" s="11" customFormat="1" ht="13.65" customHeight="1" x14ac:dyDescent="0.25">
      <c r="A377" s="4" t="s">
        <v>43</v>
      </c>
      <c r="B377" s="44">
        <v>0</v>
      </c>
      <c r="C377" s="106">
        <v>0</v>
      </c>
      <c r="D377" s="128">
        <v>0</v>
      </c>
      <c r="E377" s="129">
        <v>0</v>
      </c>
    </row>
    <row r="378" spans="1:5" s="11" customFormat="1" ht="13.65" customHeight="1" x14ac:dyDescent="0.25">
      <c r="A378" s="1"/>
      <c r="B378" s="45"/>
      <c r="C378" s="107"/>
      <c r="D378" s="124"/>
      <c r="E378" s="125"/>
    </row>
    <row r="379" spans="1:5" s="11" customFormat="1" ht="13.65" customHeight="1" x14ac:dyDescent="0.25">
      <c r="A379" s="5" t="s">
        <v>52</v>
      </c>
      <c r="B379" s="45"/>
      <c r="C379" s="107"/>
      <c r="D379" s="124"/>
      <c r="E379" s="125"/>
    </row>
    <row r="380" spans="1:5" s="11" customFormat="1" ht="13.65" customHeight="1" x14ac:dyDescent="0.25">
      <c r="A380" s="5" t="s">
        <v>66</v>
      </c>
      <c r="B380" s="42">
        <v>0</v>
      </c>
      <c r="C380" s="104">
        <v>520.02</v>
      </c>
      <c r="D380" s="124">
        <f t="shared" ref="D380:D389" si="36">E380/10*12</f>
        <v>0</v>
      </c>
      <c r="E380" s="125"/>
    </row>
    <row r="381" spans="1:5" s="11" customFormat="1" ht="13.65" customHeight="1" x14ac:dyDescent="0.25">
      <c r="A381" s="5" t="s">
        <v>84</v>
      </c>
      <c r="B381" s="42">
        <v>7000</v>
      </c>
      <c r="C381" s="104">
        <v>1969.92</v>
      </c>
      <c r="D381" s="124">
        <f t="shared" si="36"/>
        <v>6023.0399999999991</v>
      </c>
      <c r="E381" s="125">
        <v>5019.2</v>
      </c>
    </row>
    <row r="382" spans="1:5" s="11" customFormat="1" ht="13.65" customHeight="1" x14ac:dyDescent="0.25">
      <c r="A382" s="5" t="s">
        <v>72</v>
      </c>
      <c r="B382" s="42">
        <v>169.96262400000003</v>
      </c>
      <c r="C382" s="104">
        <v>163.42560000000003</v>
      </c>
      <c r="D382" s="124">
        <f t="shared" si="36"/>
        <v>0</v>
      </c>
      <c r="E382" s="125"/>
    </row>
    <row r="383" spans="1:5" s="11" customFormat="1" ht="13.65" customHeight="1" x14ac:dyDescent="0.25">
      <c r="A383" s="5" t="s">
        <v>73</v>
      </c>
      <c r="B383" s="42">
        <v>101.62713600000002</v>
      </c>
      <c r="C383" s="104">
        <v>97.718400000000017</v>
      </c>
      <c r="D383" s="124">
        <f t="shared" si="36"/>
        <v>0</v>
      </c>
      <c r="E383" s="125"/>
    </row>
    <row r="384" spans="1:5" s="11" customFormat="1" ht="13.65" customHeight="1" x14ac:dyDescent="0.25">
      <c r="A384" s="5" t="s">
        <v>75</v>
      </c>
      <c r="B384" s="42">
        <v>4440.0545279999997</v>
      </c>
      <c r="C384" s="104">
        <v>4269.2831999999999</v>
      </c>
      <c r="D384" s="124">
        <f t="shared" si="36"/>
        <v>0</v>
      </c>
      <c r="E384" s="125"/>
    </row>
    <row r="385" spans="1:6" s="11" customFormat="1" ht="13.65" customHeight="1" x14ac:dyDescent="0.25">
      <c r="A385" s="5" t="s">
        <v>76</v>
      </c>
      <c r="B385" s="42">
        <v>176.97139200000001</v>
      </c>
      <c r="C385" s="104">
        <v>170.16480000000001</v>
      </c>
      <c r="D385" s="124">
        <f t="shared" si="36"/>
        <v>0</v>
      </c>
      <c r="E385" s="125"/>
    </row>
    <row r="386" spans="1:6" s="11" customFormat="1" ht="13.65" customHeight="1" x14ac:dyDescent="0.25">
      <c r="A386" s="5" t="s">
        <v>108</v>
      </c>
      <c r="B386" s="42">
        <v>0</v>
      </c>
      <c r="C386" s="104">
        <v>0</v>
      </c>
      <c r="D386" s="124">
        <f t="shared" si="36"/>
        <v>0</v>
      </c>
      <c r="E386" s="125"/>
    </row>
    <row r="387" spans="1:6" s="11" customFormat="1" ht="13.65" customHeight="1" x14ac:dyDescent="0.25">
      <c r="A387" s="5" t="s">
        <v>69</v>
      </c>
      <c r="B387" s="42">
        <v>0</v>
      </c>
      <c r="C387" s="104">
        <v>0</v>
      </c>
      <c r="D387" s="124">
        <f t="shared" si="36"/>
        <v>0</v>
      </c>
      <c r="E387" s="125"/>
    </row>
    <row r="388" spans="1:6" s="11" customFormat="1" ht="13.5" customHeight="1" x14ac:dyDescent="0.25">
      <c r="A388" s="5" t="s">
        <v>85</v>
      </c>
      <c r="B388" s="42">
        <v>64.800000000000011</v>
      </c>
      <c r="C388" s="104">
        <v>64.800000000000011</v>
      </c>
      <c r="D388" s="124">
        <f t="shared" si="36"/>
        <v>0</v>
      </c>
      <c r="E388" s="125"/>
    </row>
    <row r="389" spans="1:6" s="11" customFormat="1" ht="13.5" customHeight="1" x14ac:dyDescent="0.25">
      <c r="A389" s="5" t="s">
        <v>94</v>
      </c>
      <c r="B389" s="42">
        <v>0</v>
      </c>
      <c r="C389" s="104">
        <v>8195.58</v>
      </c>
      <c r="D389" s="124">
        <f t="shared" si="36"/>
        <v>0</v>
      </c>
      <c r="E389" s="125"/>
    </row>
    <row r="390" spans="1:6" s="11" customFormat="1" ht="13.65" customHeight="1" x14ac:dyDescent="0.25">
      <c r="A390" s="4" t="s">
        <v>44</v>
      </c>
      <c r="B390" s="40">
        <f>SUM(B380:B389)</f>
        <v>11953.415679999998</v>
      </c>
      <c r="C390" s="94">
        <f>SUM(C380:C389)</f>
        <v>15450.912</v>
      </c>
      <c r="D390" s="120">
        <f>SUM(D380:D389)</f>
        <v>6023.0399999999991</v>
      </c>
      <c r="E390" s="121">
        <f>SUM(E380:E389)</f>
        <v>5019.2</v>
      </c>
    </row>
    <row r="391" spans="1:6" s="11" customFormat="1" ht="13.65" customHeight="1" x14ac:dyDescent="0.25">
      <c r="A391" s="4" t="s">
        <v>45</v>
      </c>
      <c r="B391" s="40">
        <f>B377-B390</f>
        <v>-11953.415679999998</v>
      </c>
      <c r="C391" s="94">
        <f>C377-C390</f>
        <v>-15450.912</v>
      </c>
      <c r="D391" s="120">
        <f>D377-D390</f>
        <v>-6023.0399999999991</v>
      </c>
      <c r="E391" s="121">
        <f>E377-E390</f>
        <v>-5019.2</v>
      </c>
    </row>
    <row r="392" spans="1:6" s="11" customFormat="1" ht="13.65" customHeight="1" x14ac:dyDescent="0.25">
      <c r="A392" s="2"/>
      <c r="B392" s="41"/>
      <c r="C392" s="103"/>
      <c r="D392" s="122"/>
      <c r="E392" s="123"/>
    </row>
    <row r="393" spans="1:6" s="11" customFormat="1" ht="13.65" customHeight="1" x14ac:dyDescent="0.25">
      <c r="A393" s="34" t="s">
        <v>29</v>
      </c>
      <c r="B393" s="38" t="s">
        <v>47</v>
      </c>
      <c r="C393" s="100" t="s">
        <v>47</v>
      </c>
      <c r="D393" s="114" t="s">
        <v>167</v>
      </c>
      <c r="E393" s="115" t="s">
        <v>152</v>
      </c>
      <c r="F393" s="26"/>
    </row>
    <row r="394" spans="1:6" s="11" customFormat="1" ht="13.65" customHeight="1" x14ac:dyDescent="0.25">
      <c r="A394" s="35"/>
      <c r="B394" s="47" t="s">
        <v>48</v>
      </c>
      <c r="C394" s="101" t="s">
        <v>48</v>
      </c>
      <c r="D394" s="116" t="s">
        <v>148</v>
      </c>
      <c r="E394" s="117" t="s">
        <v>147</v>
      </c>
      <c r="F394" s="26"/>
    </row>
    <row r="395" spans="1:6" s="11" customFormat="1" ht="13.65" customHeight="1" x14ac:dyDescent="0.25">
      <c r="A395" s="5" t="s">
        <v>49</v>
      </c>
      <c r="B395" s="41"/>
      <c r="C395" s="103"/>
      <c r="D395" s="122"/>
      <c r="E395" s="123"/>
      <c r="F395" s="26"/>
    </row>
    <row r="396" spans="1:6" s="11" customFormat="1" ht="13.65" customHeight="1" x14ac:dyDescent="0.25">
      <c r="A396" s="5" t="s">
        <v>21</v>
      </c>
      <c r="B396" s="42">
        <v>500</v>
      </c>
      <c r="C396" s="104">
        <v>4000</v>
      </c>
      <c r="D396" s="124">
        <f t="shared" ref="D396:D400" si="37">E396/10*12</f>
        <v>420</v>
      </c>
      <c r="E396" s="125">
        <v>350</v>
      </c>
      <c r="F396" s="26"/>
    </row>
    <row r="397" spans="1:6" s="11" customFormat="1" ht="13.65" customHeight="1" x14ac:dyDescent="0.25">
      <c r="A397" s="5" t="s">
        <v>24</v>
      </c>
      <c r="B397" s="42">
        <v>1500</v>
      </c>
      <c r="C397" s="104">
        <v>2500</v>
      </c>
      <c r="D397" s="124">
        <f t="shared" si="37"/>
        <v>1218.0720000000001</v>
      </c>
      <c r="E397" s="125">
        <v>1015.06</v>
      </c>
      <c r="F397" s="26"/>
    </row>
    <row r="398" spans="1:6" s="11" customFormat="1" ht="13.65" customHeight="1" x14ac:dyDescent="0.25">
      <c r="A398" s="5" t="s">
        <v>135</v>
      </c>
      <c r="B398" s="42">
        <v>0</v>
      </c>
      <c r="C398" s="104">
        <v>0</v>
      </c>
      <c r="D398" s="124">
        <f t="shared" si="37"/>
        <v>474</v>
      </c>
      <c r="E398" s="125">
        <v>395</v>
      </c>
      <c r="F398" s="26"/>
    </row>
    <row r="399" spans="1:6" s="11" customFormat="1" ht="13.65" customHeight="1" x14ac:dyDescent="0.25">
      <c r="A399" s="5" t="s">
        <v>12</v>
      </c>
      <c r="B399" s="42">
        <v>3000</v>
      </c>
      <c r="C399" s="104">
        <v>250</v>
      </c>
      <c r="D399" s="124">
        <f t="shared" si="37"/>
        <v>2918.7</v>
      </c>
      <c r="E399" s="125">
        <v>2432.25</v>
      </c>
      <c r="F399" s="26"/>
    </row>
    <row r="400" spans="1:6" s="11" customFormat="1" ht="13.65" customHeight="1" x14ac:dyDescent="0.25">
      <c r="A400" s="5" t="s">
        <v>25</v>
      </c>
      <c r="B400" s="43">
        <v>0</v>
      </c>
      <c r="C400" s="105">
        <v>2000</v>
      </c>
      <c r="D400" s="126">
        <f t="shared" si="37"/>
        <v>0</v>
      </c>
      <c r="E400" s="127"/>
      <c r="F400" s="26"/>
    </row>
    <row r="401" spans="1:7" s="11" customFormat="1" ht="13.65" customHeight="1" x14ac:dyDescent="0.25">
      <c r="A401" s="4" t="s">
        <v>43</v>
      </c>
      <c r="B401" s="44">
        <f>SUM(B396:B400)</f>
        <v>5000</v>
      </c>
      <c r="C401" s="106">
        <f>SUM(C396:C400)</f>
        <v>8750</v>
      </c>
      <c r="D401" s="128">
        <f>SUM(D396:D400)</f>
        <v>5030.7719999999999</v>
      </c>
      <c r="E401" s="129">
        <f>SUM(E396:E400)</f>
        <v>4192.3099999999995</v>
      </c>
      <c r="F401" s="26"/>
    </row>
    <row r="402" spans="1:7" s="11" customFormat="1" ht="13.65" customHeight="1" x14ac:dyDescent="0.25">
      <c r="A402" s="1"/>
      <c r="B402" s="45"/>
      <c r="C402" s="107"/>
      <c r="D402" s="124"/>
      <c r="E402" s="125"/>
      <c r="F402" s="26"/>
    </row>
    <row r="403" spans="1:7" s="11" customFormat="1" ht="13.65" customHeight="1" x14ac:dyDescent="0.25">
      <c r="A403" s="5" t="s">
        <v>52</v>
      </c>
      <c r="B403" s="45"/>
      <c r="C403" s="107"/>
      <c r="D403" s="124"/>
      <c r="E403" s="125"/>
      <c r="F403" s="26"/>
    </row>
    <row r="404" spans="1:7" s="11" customFormat="1" ht="13.65" customHeight="1" x14ac:dyDescent="0.25">
      <c r="A404" s="5" t="s">
        <v>136</v>
      </c>
      <c r="B404" s="42">
        <v>0</v>
      </c>
      <c r="C404" s="104">
        <v>0</v>
      </c>
      <c r="D404" s="124">
        <f t="shared" ref="D404:D430" si="38">E404/10*12</f>
        <v>0</v>
      </c>
      <c r="E404" s="125"/>
      <c r="F404" s="26"/>
    </row>
    <row r="405" spans="1:7" s="11" customFormat="1" ht="13.65" customHeight="1" x14ac:dyDescent="0.25">
      <c r="A405" s="5" t="s">
        <v>57</v>
      </c>
      <c r="B405" s="42">
        <v>0</v>
      </c>
      <c r="C405" s="104">
        <v>3.24</v>
      </c>
      <c r="D405" s="124">
        <f t="shared" si="38"/>
        <v>12</v>
      </c>
      <c r="E405" s="125">
        <v>10</v>
      </c>
      <c r="F405" s="26"/>
    </row>
    <row r="406" spans="1:7" s="11" customFormat="1" ht="13.65" customHeight="1" x14ac:dyDescent="0.25">
      <c r="A406" s="5" t="s">
        <v>100</v>
      </c>
      <c r="B406" s="42">
        <v>0</v>
      </c>
      <c r="C406" s="104">
        <v>4000</v>
      </c>
      <c r="D406" s="124">
        <f t="shared" si="38"/>
        <v>201.60000000000002</v>
      </c>
      <c r="E406" s="125">
        <v>168</v>
      </c>
      <c r="F406" s="26"/>
    </row>
    <row r="407" spans="1:7" s="11" customFormat="1" ht="13.65" customHeight="1" x14ac:dyDescent="0.25">
      <c r="A407" s="5" t="s">
        <v>89</v>
      </c>
      <c r="B407" s="42">
        <v>0</v>
      </c>
      <c r="C407" s="104">
        <v>0</v>
      </c>
      <c r="D407" s="124">
        <f t="shared" si="38"/>
        <v>0</v>
      </c>
      <c r="E407" s="125"/>
      <c r="F407" s="26"/>
      <c r="G407" s="15"/>
    </row>
    <row r="408" spans="1:7" s="11" customFormat="1" ht="13.65" customHeight="1" x14ac:dyDescent="0.25">
      <c r="A408" s="5" t="s">
        <v>101</v>
      </c>
      <c r="B408" s="42">
        <v>9000</v>
      </c>
      <c r="C408" s="104">
        <v>3094.2000000000003</v>
      </c>
      <c r="D408" s="124">
        <f t="shared" si="38"/>
        <v>8377.8359999999993</v>
      </c>
      <c r="E408" s="125">
        <v>6981.53</v>
      </c>
      <c r="F408" s="26"/>
    </row>
    <row r="409" spans="1:7" s="11" customFormat="1" ht="13.65" customHeight="1" x14ac:dyDescent="0.25">
      <c r="A409" s="5" t="s">
        <v>102</v>
      </c>
      <c r="B409" s="42">
        <v>0</v>
      </c>
      <c r="C409" s="104">
        <v>0</v>
      </c>
      <c r="D409" s="124">
        <f t="shared" si="38"/>
        <v>0</v>
      </c>
      <c r="E409" s="125"/>
      <c r="F409" s="26"/>
    </row>
    <row r="410" spans="1:7" s="11" customFormat="1" ht="13.65" customHeight="1" x14ac:dyDescent="0.25">
      <c r="A410" s="5" t="s">
        <v>66</v>
      </c>
      <c r="B410" s="42">
        <v>9000</v>
      </c>
      <c r="C410" s="104">
        <v>28000</v>
      </c>
      <c r="D410" s="124">
        <f t="shared" si="38"/>
        <v>8124.3960000000006</v>
      </c>
      <c r="E410" s="125">
        <v>6770.33</v>
      </c>
      <c r="F410" s="26"/>
    </row>
    <row r="411" spans="1:7" s="11" customFormat="1" ht="13.65" customHeight="1" x14ac:dyDescent="0.25">
      <c r="A411" s="5" t="s">
        <v>137</v>
      </c>
      <c r="B411" s="42">
        <v>0</v>
      </c>
      <c r="C411" s="104">
        <v>0</v>
      </c>
      <c r="D411" s="124">
        <f t="shared" si="38"/>
        <v>0</v>
      </c>
      <c r="E411" s="125"/>
      <c r="F411" s="26"/>
    </row>
    <row r="412" spans="1:7" s="11" customFormat="1" ht="13.65" customHeight="1" x14ac:dyDescent="0.25">
      <c r="A412" s="5" t="s">
        <v>84</v>
      </c>
      <c r="B412" s="42">
        <v>11000</v>
      </c>
      <c r="C412" s="104">
        <v>9037.9800000000014</v>
      </c>
      <c r="D412" s="124">
        <f t="shared" si="38"/>
        <v>10854.552</v>
      </c>
      <c r="E412" s="125">
        <v>9045.4599999999991</v>
      </c>
      <c r="F412" s="26"/>
    </row>
    <row r="413" spans="1:7" s="11" customFormat="1" ht="13.65" customHeight="1" x14ac:dyDescent="0.25">
      <c r="A413" s="5" t="s">
        <v>104</v>
      </c>
      <c r="B413" s="42">
        <v>0</v>
      </c>
      <c r="C413" s="104">
        <v>0</v>
      </c>
      <c r="D413" s="124">
        <f t="shared" si="38"/>
        <v>0</v>
      </c>
      <c r="E413" s="125"/>
      <c r="F413" s="26"/>
    </row>
    <row r="414" spans="1:7" s="11" customFormat="1" ht="13.65" customHeight="1" x14ac:dyDescent="0.25">
      <c r="A414" s="5" t="s">
        <v>105</v>
      </c>
      <c r="B414" s="42">
        <v>0</v>
      </c>
      <c r="C414" s="104">
        <v>0</v>
      </c>
      <c r="D414" s="124">
        <f t="shared" si="38"/>
        <v>6</v>
      </c>
      <c r="E414" s="125">
        <v>5</v>
      </c>
      <c r="F414" s="26"/>
    </row>
    <row r="415" spans="1:7" s="11" customFormat="1" ht="13.65" customHeight="1" x14ac:dyDescent="0.25">
      <c r="A415" s="5" t="s">
        <v>69</v>
      </c>
      <c r="B415" s="42">
        <v>3000</v>
      </c>
      <c r="C415" s="104">
        <v>0</v>
      </c>
      <c r="D415" s="124">
        <f t="shared" si="38"/>
        <v>2011.5</v>
      </c>
      <c r="E415" s="125">
        <v>1676.25</v>
      </c>
      <c r="F415" s="26"/>
    </row>
    <row r="416" spans="1:7" s="11" customFormat="1" ht="13.65" customHeight="1" x14ac:dyDescent="0.25">
      <c r="A416" s="5" t="s">
        <v>92</v>
      </c>
      <c r="B416" s="42">
        <v>0</v>
      </c>
      <c r="C416" s="104">
        <v>0</v>
      </c>
      <c r="D416" s="124">
        <f t="shared" si="38"/>
        <v>0</v>
      </c>
      <c r="E416" s="125"/>
      <c r="F416" s="26"/>
    </row>
    <row r="417" spans="1:6" s="11" customFormat="1" ht="13.65" customHeight="1" x14ac:dyDescent="0.25">
      <c r="A417" s="5" t="s">
        <v>72</v>
      </c>
      <c r="B417" s="42">
        <f>D417*103.4%</f>
        <v>9141.8421600000001</v>
      </c>
      <c r="C417" s="104">
        <v>3436.9920000000002</v>
      </c>
      <c r="D417" s="124">
        <f t="shared" si="38"/>
        <v>8841.24</v>
      </c>
      <c r="E417" s="125">
        <v>7367.7</v>
      </c>
      <c r="F417" s="26"/>
    </row>
    <row r="418" spans="1:6" s="11" customFormat="1" ht="13.65" customHeight="1" x14ac:dyDescent="0.25">
      <c r="A418" s="5" t="s">
        <v>73</v>
      </c>
      <c r="B418" s="42">
        <f t="shared" ref="B418:B423" si="39">D418*103.4%</f>
        <v>3996.219744</v>
      </c>
      <c r="C418" s="104">
        <v>1472.5152000000003</v>
      </c>
      <c r="D418" s="124">
        <f t="shared" si="38"/>
        <v>3864.8159999999998</v>
      </c>
      <c r="E418" s="125">
        <v>3220.68</v>
      </c>
      <c r="F418" s="26"/>
    </row>
    <row r="419" spans="1:6" s="11" customFormat="1" ht="13.65" customHeight="1" x14ac:dyDescent="0.25">
      <c r="A419" s="5" t="s">
        <v>74</v>
      </c>
      <c r="B419" s="42">
        <f t="shared" si="39"/>
        <v>2528.3657520000002</v>
      </c>
      <c r="C419" s="104"/>
      <c r="D419" s="124">
        <f t="shared" si="38"/>
        <v>2445.2280000000001</v>
      </c>
      <c r="E419" s="125">
        <v>2037.69</v>
      </c>
      <c r="F419" s="26"/>
    </row>
    <row r="420" spans="1:6" s="11" customFormat="1" ht="13.65" customHeight="1" x14ac:dyDescent="0.25">
      <c r="A420" s="5" t="s">
        <v>75</v>
      </c>
      <c r="B420" s="42">
        <f>D420*103.4%*85%</f>
        <v>168778.72127159999</v>
      </c>
      <c r="C420" s="104">
        <v>52000</v>
      </c>
      <c r="D420" s="124">
        <f t="shared" si="38"/>
        <v>192034.04399999999</v>
      </c>
      <c r="E420" s="125">
        <v>160028.37</v>
      </c>
      <c r="F420" s="26"/>
    </row>
    <row r="421" spans="1:6" s="11" customFormat="1" ht="13.65" customHeight="1" x14ac:dyDescent="0.25">
      <c r="A421" s="5" t="s">
        <v>76</v>
      </c>
      <c r="B421" s="42">
        <f t="shared" si="39"/>
        <v>0</v>
      </c>
      <c r="C421" s="104">
        <v>891.25920000000008</v>
      </c>
      <c r="D421" s="124">
        <f t="shared" si="38"/>
        <v>0</v>
      </c>
      <c r="E421" s="125"/>
      <c r="F421" s="26"/>
    </row>
    <row r="422" spans="1:6" s="11" customFormat="1" ht="13.65" customHeight="1" x14ac:dyDescent="0.25">
      <c r="A422" s="5" t="s">
        <v>77</v>
      </c>
      <c r="B422" s="42">
        <f t="shared" si="39"/>
        <v>2749.0792560000004</v>
      </c>
      <c r="C422" s="104">
        <v>1295.6112000000001</v>
      </c>
      <c r="D422" s="124">
        <f t="shared" si="38"/>
        <v>2658.6840000000002</v>
      </c>
      <c r="E422" s="125">
        <v>2215.5700000000002</v>
      </c>
      <c r="F422" s="26"/>
    </row>
    <row r="423" spans="1:6" s="11" customFormat="1" ht="13.65" customHeight="1" x14ac:dyDescent="0.25">
      <c r="A423" s="5" t="s">
        <v>78</v>
      </c>
      <c r="B423" s="42">
        <f t="shared" si="39"/>
        <v>5417.729855999999</v>
      </c>
      <c r="C423" s="104">
        <v>2677.1472000000003</v>
      </c>
      <c r="D423" s="124">
        <f t="shared" si="38"/>
        <v>5239.5839999999989</v>
      </c>
      <c r="E423" s="125">
        <v>4366.32</v>
      </c>
      <c r="F423" s="26"/>
    </row>
    <row r="424" spans="1:6" s="11" customFormat="1" ht="13.65" customHeight="1" x14ac:dyDescent="0.25">
      <c r="A424" s="5" t="s">
        <v>79</v>
      </c>
      <c r="B424" s="42">
        <v>0</v>
      </c>
      <c r="C424" s="104">
        <v>648</v>
      </c>
      <c r="D424" s="124">
        <f t="shared" si="38"/>
        <v>0</v>
      </c>
      <c r="E424" s="125"/>
      <c r="F424" s="26"/>
    </row>
    <row r="425" spans="1:6" s="11" customFormat="1" ht="13.65" customHeight="1" x14ac:dyDescent="0.25">
      <c r="A425" s="5" t="s">
        <v>96</v>
      </c>
      <c r="B425" s="42">
        <v>0</v>
      </c>
      <c r="C425" s="104">
        <v>0</v>
      </c>
      <c r="D425" s="124">
        <f t="shared" si="38"/>
        <v>0</v>
      </c>
      <c r="E425" s="125"/>
      <c r="F425" s="26"/>
    </row>
    <row r="426" spans="1:6" s="11" customFormat="1" ht="13.65" customHeight="1" x14ac:dyDescent="0.25">
      <c r="A426" s="5" t="s">
        <v>108</v>
      </c>
      <c r="B426" s="42">
        <v>0</v>
      </c>
      <c r="C426" s="104">
        <v>3170.34</v>
      </c>
      <c r="D426" s="124">
        <f t="shared" si="38"/>
        <v>3504.4679999999998</v>
      </c>
      <c r="E426" s="125">
        <v>2920.39</v>
      </c>
      <c r="F426" s="26"/>
    </row>
    <row r="427" spans="1:6" s="11" customFormat="1" ht="13.65" customHeight="1" x14ac:dyDescent="0.25">
      <c r="A427" s="5" t="s">
        <v>85</v>
      </c>
      <c r="B427" s="42">
        <v>1000</v>
      </c>
      <c r="C427" s="104">
        <v>1741.5000000000002</v>
      </c>
      <c r="D427" s="124">
        <f t="shared" si="38"/>
        <v>931.0440000000001</v>
      </c>
      <c r="E427" s="125">
        <v>775.87</v>
      </c>
      <c r="F427" s="26"/>
    </row>
    <row r="428" spans="1:6" s="11" customFormat="1" ht="13.5" customHeight="1" x14ac:dyDescent="0.25">
      <c r="A428" s="5" t="s">
        <v>94</v>
      </c>
      <c r="B428" s="42">
        <v>7000</v>
      </c>
      <c r="C428" s="104">
        <v>3259.44</v>
      </c>
      <c r="D428" s="124">
        <f t="shared" si="38"/>
        <v>6120</v>
      </c>
      <c r="E428" s="125">
        <v>5100</v>
      </c>
    </row>
    <row r="429" spans="1:6" s="11" customFormat="1" ht="12.75" customHeight="1" x14ac:dyDescent="0.25">
      <c r="A429" s="5" t="s">
        <v>112</v>
      </c>
      <c r="B429" s="42">
        <v>0</v>
      </c>
      <c r="C429" s="104">
        <v>0</v>
      </c>
      <c r="D429" s="124">
        <f t="shared" si="38"/>
        <v>0</v>
      </c>
      <c r="E429" s="125"/>
    </row>
    <row r="430" spans="1:6" s="11" customFormat="1" ht="12.75" customHeight="1" x14ac:dyDescent="0.25">
      <c r="A430" s="5" t="s">
        <v>114</v>
      </c>
      <c r="B430" s="96"/>
      <c r="C430" s="111"/>
      <c r="D430" s="132">
        <f t="shared" si="38"/>
        <v>2160</v>
      </c>
      <c r="E430" s="133">
        <v>1800</v>
      </c>
    </row>
    <row r="431" spans="1:6" s="11" customFormat="1" ht="12.75" customHeight="1" x14ac:dyDescent="0.25">
      <c r="A431" s="4" t="s">
        <v>44</v>
      </c>
      <c r="B431" s="40">
        <f>SUM(B404:B429)</f>
        <v>232611.95803959999</v>
      </c>
      <c r="C431" s="94">
        <f>SUM(C404:C429)</f>
        <v>114728.22480000001</v>
      </c>
      <c r="D431" s="120">
        <f>SUM(D404:D430)</f>
        <v>257386.992</v>
      </c>
      <c r="E431" s="121">
        <f>SUM(E404:E430)</f>
        <v>214489.16000000003</v>
      </c>
    </row>
    <row r="432" spans="1:6" s="11" customFormat="1" ht="12.75" customHeight="1" x14ac:dyDescent="0.25">
      <c r="A432" s="4" t="s">
        <v>45</v>
      </c>
      <c r="B432" s="40">
        <f>B401-B431</f>
        <v>-227611.95803959999</v>
      </c>
      <c r="C432" s="94">
        <f>C401-C431</f>
        <v>-105978.22480000001</v>
      </c>
      <c r="D432" s="120">
        <f>D401-D431</f>
        <v>-252356.22</v>
      </c>
      <c r="E432" s="121">
        <f>E401-E431</f>
        <v>-210296.85000000003</v>
      </c>
    </row>
  </sheetData>
  <autoFilter ref="A1:C364" xr:uid="{0D2C6638-25B5-4838-A596-35810A9411DE}"/>
  <conditionalFormatting sqref="B4:E6">
    <cfRule type="cellIs" dxfId="6" priority="3" stopIfTrue="1" operator="lessThan">
      <formula>0</formula>
    </cfRule>
  </conditionalFormatting>
  <conditionalFormatting sqref="B12:E12 B15:E24 B29:E31 B34:E44 B49:E50 B53:E66 B71:E71 B74:E85 B90:E94 B145:E147 B151:E161 B164:E166 B170:E187 B191:E194 B198:E208 B213:E214 B217:E223 B228:E230 B233:E246 B251:E263 B266:E293 B298:E298 B302:E313 B318:E319 B323:E336 B341:E342 B345:E354 B359:E359 B362:E371 B377:E377 B380:E391 B396:E401 B404:E432 B98:E141">
    <cfRule type="cellIs" dxfId="5" priority="2" stopIfTrue="1" operator="lessThan">
      <formula>0</formula>
    </cfRule>
  </conditionalFormatting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4D0BC-1B7A-4B71-9679-FD1B51459AFA}">
  <dimension ref="A1:IP59"/>
  <sheetViews>
    <sheetView topLeftCell="A28" workbookViewId="0">
      <selection activeCell="B9" sqref="B9"/>
    </sheetView>
  </sheetViews>
  <sheetFormatPr defaultColWidth="5.6640625" defaultRowHeight="13.2" x14ac:dyDescent="0.25"/>
  <cols>
    <col min="1" max="1" width="45.44140625" style="11" bestFit="1" customWidth="1"/>
    <col min="2" max="2" width="10.6640625" style="46" customWidth="1"/>
    <col min="3" max="3" width="11.33203125" style="11" bestFit="1" customWidth="1"/>
    <col min="4" max="4" width="12.88671875" style="11" bestFit="1" customWidth="1"/>
    <col min="5" max="5" width="27" style="11" customWidth="1"/>
    <col min="6" max="7" width="5.6640625" style="11"/>
    <col min="8" max="8" width="19.44140625" style="11" bestFit="1" customWidth="1"/>
    <col min="9" max="9" width="17.44140625" style="11" bestFit="1" customWidth="1"/>
    <col min="10" max="10" width="17.33203125" style="11" bestFit="1" customWidth="1"/>
    <col min="11" max="250" width="5.6640625" style="11"/>
  </cols>
  <sheetData>
    <row r="1" spans="1:11" ht="13.65" customHeight="1" thickBot="1" x14ac:dyDescent="0.3">
      <c r="A1" s="28" t="s">
        <v>138</v>
      </c>
      <c r="B1" s="38" t="s">
        <v>143</v>
      </c>
      <c r="C1" s="29" t="s">
        <v>139</v>
      </c>
      <c r="H1" s="37" t="s">
        <v>138</v>
      </c>
    </row>
    <row r="2" spans="1:11" ht="26.25" customHeight="1" thickBot="1" x14ac:dyDescent="0.3">
      <c r="A2" s="4" t="s">
        <v>39</v>
      </c>
      <c r="B2" s="38" t="s">
        <v>40</v>
      </c>
      <c r="C2" s="29" t="s">
        <v>40</v>
      </c>
      <c r="H2" s="19" t="s">
        <v>41</v>
      </c>
      <c r="I2" s="50" t="s">
        <v>142</v>
      </c>
      <c r="J2" s="20" t="s">
        <v>141</v>
      </c>
      <c r="K2" s="21" t="s">
        <v>2</v>
      </c>
    </row>
    <row r="3" spans="1:11" ht="13.65" customHeight="1" x14ac:dyDescent="0.25">
      <c r="A3" s="29"/>
      <c r="B3" s="47" t="s">
        <v>42</v>
      </c>
      <c r="C3" s="33" t="s">
        <v>42</v>
      </c>
      <c r="H3" s="16" t="s">
        <v>3</v>
      </c>
      <c r="I3" s="51">
        <f>B4</f>
        <v>2354962</v>
      </c>
      <c r="J3" s="17">
        <f>C4</f>
        <v>2275531</v>
      </c>
      <c r="K3" s="18">
        <f>(J3-I3)/J3</f>
        <v>-3.4906577849301984E-2</v>
      </c>
    </row>
    <row r="4" spans="1:11" ht="13.65" customHeight="1" thickBot="1" x14ac:dyDescent="0.3">
      <c r="A4" s="5" t="s">
        <v>43</v>
      </c>
      <c r="B4" s="39">
        <v>2354962</v>
      </c>
      <c r="C4" s="6">
        <v>2275531</v>
      </c>
      <c r="D4" s="12"/>
      <c r="E4" s="13"/>
      <c r="H4" s="22" t="s">
        <v>4</v>
      </c>
      <c r="I4" s="51">
        <f>B5</f>
        <v>2354540.52</v>
      </c>
      <c r="J4" s="17">
        <f>C5</f>
        <v>2275441.42</v>
      </c>
      <c r="K4" s="23">
        <f>(J4-I4)/J4</f>
        <v>-3.4762090249723987E-2</v>
      </c>
    </row>
    <row r="5" spans="1:11" ht="13.65" customHeight="1" thickBot="1" x14ac:dyDescent="0.3">
      <c r="A5" s="5" t="s">
        <v>44</v>
      </c>
      <c r="B5" s="39">
        <v>2354540.52</v>
      </c>
      <c r="C5" s="6">
        <v>2275441.42</v>
      </c>
      <c r="D5" s="12"/>
      <c r="E5" s="13"/>
      <c r="H5" s="19" t="s">
        <v>5</v>
      </c>
      <c r="I5" s="52">
        <f>I3-I4</f>
        <v>421.47999999998137</v>
      </c>
      <c r="J5" s="54">
        <f>J3-J4</f>
        <v>89.580000000074506</v>
      </c>
      <c r="K5" s="25"/>
    </row>
    <row r="6" spans="1:11" ht="13.5" customHeight="1" x14ac:dyDescent="0.25">
      <c r="A6" s="4" t="s">
        <v>45</v>
      </c>
      <c r="B6" s="40">
        <f t="shared" ref="B6:C6" si="0">B4-B5</f>
        <v>421.47999999998137</v>
      </c>
      <c r="C6" s="53">
        <f t="shared" si="0"/>
        <v>89.580000000074506</v>
      </c>
      <c r="J6" s="13"/>
    </row>
    <row r="7" spans="1:11" ht="13.5" customHeight="1" x14ac:dyDescent="0.25">
      <c r="A7" s="4"/>
      <c r="B7" s="41"/>
      <c r="C7" s="7"/>
      <c r="I7" s="12"/>
      <c r="J7" s="15"/>
    </row>
    <row r="8" spans="1:11" ht="13.65" customHeight="1" x14ac:dyDescent="0.25">
      <c r="A8" s="34" t="s">
        <v>46</v>
      </c>
      <c r="B8" s="38" t="s">
        <v>47</v>
      </c>
      <c r="C8" s="29" t="s">
        <v>47</v>
      </c>
      <c r="I8" s="12"/>
      <c r="J8" s="15"/>
    </row>
    <row r="9" spans="1:11" ht="13.65" customHeight="1" x14ac:dyDescent="0.25">
      <c r="A9" s="35"/>
      <c r="B9" s="47" t="s">
        <v>48</v>
      </c>
      <c r="C9" s="33" t="s">
        <v>48</v>
      </c>
      <c r="I9" s="12"/>
      <c r="J9" s="15"/>
    </row>
    <row r="10" spans="1:11" ht="13.65" customHeight="1" x14ac:dyDescent="0.25">
      <c r="A10" s="5" t="s">
        <v>49</v>
      </c>
      <c r="B10" s="41"/>
      <c r="C10" s="7"/>
      <c r="I10" s="12"/>
      <c r="J10" s="15"/>
    </row>
    <row r="11" spans="1:11" ht="13.65" customHeight="1" x14ac:dyDescent="0.25">
      <c r="A11" s="5" t="s">
        <v>8</v>
      </c>
      <c r="B11" s="42">
        <v>0</v>
      </c>
      <c r="C11" s="8">
        <v>0</v>
      </c>
      <c r="I11" s="12"/>
      <c r="J11" s="15"/>
    </row>
    <row r="12" spans="1:11" ht="13.65" customHeight="1" x14ac:dyDescent="0.25">
      <c r="A12" s="5" t="s">
        <v>21</v>
      </c>
      <c r="B12" s="42">
        <v>17000</v>
      </c>
      <c r="C12" s="8">
        <v>10000</v>
      </c>
      <c r="I12" s="12"/>
      <c r="J12" s="15"/>
    </row>
    <row r="13" spans="1:11" ht="13.65" customHeight="1" x14ac:dyDescent="0.25">
      <c r="A13" s="5" t="s">
        <v>9</v>
      </c>
      <c r="B13" s="42">
        <v>1278224</v>
      </c>
      <c r="C13" s="8">
        <v>1150896</v>
      </c>
      <c r="I13" s="12"/>
      <c r="J13" s="15"/>
    </row>
    <row r="14" spans="1:11" ht="13.65" customHeight="1" x14ac:dyDescent="0.25">
      <c r="A14" s="5" t="s">
        <v>13</v>
      </c>
      <c r="B14" s="42">
        <v>44000</v>
      </c>
      <c r="C14" s="8">
        <v>90000</v>
      </c>
      <c r="I14" s="12"/>
      <c r="J14" s="15"/>
    </row>
    <row r="15" spans="1:11" ht="13.65" customHeight="1" x14ac:dyDescent="0.25">
      <c r="A15" s="5" t="s">
        <v>50</v>
      </c>
      <c r="B15" s="42">
        <v>0</v>
      </c>
      <c r="C15" s="8">
        <v>0</v>
      </c>
      <c r="I15" s="12"/>
      <c r="J15" s="15"/>
    </row>
    <row r="16" spans="1:11" ht="13.65" customHeight="1" x14ac:dyDescent="0.25">
      <c r="A16" s="5" t="s">
        <v>51</v>
      </c>
      <c r="B16" s="42">
        <v>0</v>
      </c>
      <c r="C16" s="8">
        <v>0</v>
      </c>
      <c r="I16" s="12"/>
      <c r="J16" s="15"/>
    </row>
    <row r="17" spans="1:10" ht="13.65" customHeight="1" x14ac:dyDescent="0.25">
      <c r="A17" s="5" t="s">
        <v>19</v>
      </c>
      <c r="B17" s="42">
        <v>15000</v>
      </c>
      <c r="C17" s="8">
        <v>15000</v>
      </c>
      <c r="I17" s="12"/>
      <c r="J17" s="15"/>
    </row>
    <row r="18" spans="1:10" ht="13.65" customHeight="1" x14ac:dyDescent="0.25">
      <c r="A18" s="5" t="s">
        <v>10</v>
      </c>
      <c r="B18" s="42">
        <v>886086</v>
      </c>
      <c r="C18" s="8">
        <v>886086</v>
      </c>
      <c r="I18" s="12"/>
      <c r="J18" s="15"/>
    </row>
    <row r="19" spans="1:10" ht="13.65" customHeight="1" x14ac:dyDescent="0.25">
      <c r="A19" s="5" t="s">
        <v>12</v>
      </c>
      <c r="B19" s="43">
        <v>114652</v>
      </c>
      <c r="C19" s="9">
        <v>123549</v>
      </c>
      <c r="I19" s="12"/>
      <c r="J19" s="15"/>
    </row>
    <row r="20" spans="1:10" ht="13.65" customHeight="1" x14ac:dyDescent="0.25">
      <c r="A20" s="4" t="s">
        <v>43</v>
      </c>
      <c r="B20" s="44">
        <f>SUM(B11:B19)</f>
        <v>2354962</v>
      </c>
      <c r="C20" s="31">
        <f>SUM(C11:C19)</f>
        <v>2275531</v>
      </c>
      <c r="D20" s="26"/>
      <c r="I20" s="12"/>
      <c r="J20" s="15"/>
    </row>
    <row r="21" spans="1:10" ht="13.65" customHeight="1" x14ac:dyDescent="0.25">
      <c r="A21" s="1"/>
      <c r="B21" s="45"/>
      <c r="C21" s="2"/>
      <c r="I21" s="12"/>
      <c r="J21" s="15"/>
    </row>
    <row r="22" spans="1:10" ht="13.65" customHeight="1" x14ac:dyDescent="0.25">
      <c r="A22" s="5" t="s">
        <v>52</v>
      </c>
      <c r="B22" s="45"/>
      <c r="C22" s="2"/>
      <c r="I22" s="12"/>
      <c r="J22" s="15"/>
    </row>
    <row r="23" spans="1:10" ht="13.65" customHeight="1" x14ac:dyDescent="0.25">
      <c r="A23" s="5" t="s">
        <v>53</v>
      </c>
      <c r="B23" s="42">
        <v>20000</v>
      </c>
      <c r="C23" s="8">
        <v>15000</v>
      </c>
      <c r="H23"/>
      <c r="I23"/>
      <c r="J23" s="14"/>
    </row>
    <row r="24" spans="1:10" ht="13.65" customHeight="1" x14ac:dyDescent="0.25">
      <c r="A24" s="5" t="s">
        <v>54</v>
      </c>
      <c r="B24" s="42">
        <v>2500</v>
      </c>
      <c r="C24" s="8">
        <v>2500</v>
      </c>
      <c r="H24"/>
      <c r="I24"/>
      <c r="J24" s="14"/>
    </row>
    <row r="25" spans="1:10" ht="13.65" customHeight="1" x14ac:dyDescent="0.25">
      <c r="A25" s="90" t="s">
        <v>145</v>
      </c>
      <c r="B25" s="42">
        <v>7200</v>
      </c>
      <c r="C25" s="8">
        <v>0</v>
      </c>
      <c r="H25"/>
      <c r="I25"/>
      <c r="J25" s="14"/>
    </row>
    <row r="26" spans="1:10" ht="13.65" customHeight="1" x14ac:dyDescent="0.25">
      <c r="A26" s="30" t="s">
        <v>55</v>
      </c>
      <c r="B26" s="42">
        <v>0</v>
      </c>
      <c r="C26" s="8">
        <v>0</v>
      </c>
      <c r="H26"/>
      <c r="I26"/>
      <c r="J26" s="14"/>
    </row>
    <row r="27" spans="1:10" ht="13.65" customHeight="1" x14ac:dyDescent="0.25">
      <c r="A27" s="30" t="s">
        <v>56</v>
      </c>
      <c r="B27" s="42">
        <v>6000</v>
      </c>
      <c r="C27" s="8">
        <v>6000</v>
      </c>
      <c r="H27"/>
      <c r="I27"/>
      <c r="J27" s="14"/>
    </row>
    <row r="28" spans="1:10" ht="13.65" customHeight="1" x14ac:dyDescent="0.25">
      <c r="A28" s="5" t="s">
        <v>57</v>
      </c>
      <c r="B28" s="42">
        <v>6000</v>
      </c>
      <c r="C28" s="8">
        <v>6000</v>
      </c>
      <c r="H28"/>
      <c r="I28"/>
      <c r="J28" s="14"/>
    </row>
    <row r="29" spans="1:10" ht="13.65" customHeight="1" x14ac:dyDescent="0.25">
      <c r="A29" s="5" t="s">
        <v>58</v>
      </c>
      <c r="B29" s="42">
        <v>17000</v>
      </c>
      <c r="C29" s="8">
        <v>17000</v>
      </c>
      <c r="H29"/>
      <c r="I29"/>
      <c r="J29" s="14"/>
    </row>
    <row r="30" spans="1:10" ht="13.65" customHeight="1" x14ac:dyDescent="0.25">
      <c r="A30" s="5" t="s">
        <v>59</v>
      </c>
      <c r="B30" s="42">
        <v>7000</v>
      </c>
      <c r="C30" s="8">
        <v>7000</v>
      </c>
      <c r="H30"/>
      <c r="I30"/>
      <c r="J30" s="14"/>
    </row>
    <row r="31" spans="1:10" ht="13.65" customHeight="1" x14ac:dyDescent="0.25">
      <c r="A31" s="5" t="s">
        <v>60</v>
      </c>
      <c r="B31" s="42">
        <v>300</v>
      </c>
      <c r="C31" s="8">
        <v>300</v>
      </c>
      <c r="H31"/>
      <c r="I31"/>
      <c r="J31" s="14"/>
    </row>
    <row r="32" spans="1:10" ht="13.65" customHeight="1" x14ac:dyDescent="0.25">
      <c r="A32" s="5" t="s">
        <v>61</v>
      </c>
      <c r="B32" s="42">
        <v>33000</v>
      </c>
      <c r="C32" s="8">
        <v>33000</v>
      </c>
      <c r="H32"/>
      <c r="I32"/>
      <c r="J32" s="14"/>
    </row>
    <row r="33" spans="1:10" ht="13.65" customHeight="1" x14ac:dyDescent="0.25">
      <c r="A33" s="5" t="s">
        <v>62</v>
      </c>
      <c r="B33" s="42">
        <v>225</v>
      </c>
      <c r="C33" s="8">
        <v>225</v>
      </c>
      <c r="E33" s="26"/>
      <c r="H33"/>
      <c r="I33"/>
      <c r="J33" s="14"/>
    </row>
    <row r="34" spans="1:10" ht="13.65" customHeight="1" x14ac:dyDescent="0.25">
      <c r="A34" s="5" t="s">
        <v>63</v>
      </c>
      <c r="B34" s="42">
        <v>5059.5</v>
      </c>
      <c r="C34" s="8">
        <v>5059.5</v>
      </c>
      <c r="E34" s="26"/>
      <c r="H34"/>
      <c r="I34"/>
      <c r="J34" s="14"/>
    </row>
    <row r="35" spans="1:10" ht="13.65" customHeight="1" x14ac:dyDescent="0.25">
      <c r="A35" s="5" t="s">
        <v>64</v>
      </c>
      <c r="B35" s="42">
        <v>0</v>
      </c>
      <c r="C35" s="8">
        <v>0</v>
      </c>
      <c r="H35"/>
      <c r="I35"/>
      <c r="J35" s="14"/>
    </row>
    <row r="36" spans="1:10" ht="13.65" customHeight="1" x14ac:dyDescent="0.25">
      <c r="A36" s="5" t="s">
        <v>65</v>
      </c>
      <c r="B36" s="42">
        <v>0</v>
      </c>
      <c r="C36" s="8">
        <v>0</v>
      </c>
      <c r="H36"/>
      <c r="I36"/>
      <c r="J36" s="14"/>
    </row>
    <row r="37" spans="1:10" ht="13.65" customHeight="1" x14ac:dyDescent="0.25">
      <c r="A37" s="5" t="s">
        <v>66</v>
      </c>
      <c r="B37" s="42">
        <v>55944</v>
      </c>
      <c r="C37" s="8">
        <v>40000</v>
      </c>
      <c r="H37"/>
      <c r="I37"/>
      <c r="J37" s="14"/>
    </row>
    <row r="38" spans="1:10" ht="13.65" customHeight="1" x14ac:dyDescent="0.25">
      <c r="A38" s="5" t="s">
        <v>67</v>
      </c>
      <c r="B38" s="42">
        <v>7176</v>
      </c>
      <c r="C38" s="8">
        <v>7000</v>
      </c>
      <c r="H38"/>
      <c r="I38"/>
      <c r="J38" s="14"/>
    </row>
    <row r="39" spans="1:10" ht="13.65" customHeight="1" x14ac:dyDescent="0.25">
      <c r="A39" s="5" t="s">
        <v>68</v>
      </c>
      <c r="B39" s="42"/>
      <c r="C39" s="8">
        <v>0</v>
      </c>
      <c r="H39"/>
      <c r="I39"/>
      <c r="J39" s="14"/>
    </row>
    <row r="40" spans="1:10" ht="13.65" customHeight="1" x14ac:dyDescent="0.25">
      <c r="A40" s="5" t="s">
        <v>69</v>
      </c>
      <c r="B40" s="42">
        <v>5500</v>
      </c>
      <c r="C40" s="8">
        <v>4000</v>
      </c>
      <c r="H40"/>
      <c r="I40"/>
      <c r="J40" s="14"/>
    </row>
    <row r="41" spans="1:10" ht="13.65" customHeight="1" x14ac:dyDescent="0.25">
      <c r="A41" s="5" t="s">
        <v>70</v>
      </c>
      <c r="B41" s="42">
        <v>1000</v>
      </c>
      <c r="C41" s="8">
        <v>1000</v>
      </c>
      <c r="H41"/>
      <c r="I41"/>
      <c r="J41" s="14"/>
    </row>
    <row r="42" spans="1:10" ht="13.65" customHeight="1" x14ac:dyDescent="0.25">
      <c r="A42" s="5" t="s">
        <v>71</v>
      </c>
      <c r="B42" s="42">
        <v>1000</v>
      </c>
      <c r="C42" s="8">
        <v>1000</v>
      </c>
    </row>
    <row r="43" spans="1:10" ht="13.65" customHeight="1" x14ac:dyDescent="0.25">
      <c r="A43" s="5" t="s">
        <v>72</v>
      </c>
      <c r="B43" s="42">
        <v>70588.5</v>
      </c>
      <c r="C43" s="8">
        <v>70588.5</v>
      </c>
    </row>
    <row r="44" spans="1:10" ht="13.65" customHeight="1" x14ac:dyDescent="0.25">
      <c r="A44" s="5" t="s">
        <v>73</v>
      </c>
      <c r="B44" s="42">
        <v>30189</v>
      </c>
      <c r="C44" s="8">
        <v>30189</v>
      </c>
    </row>
    <row r="45" spans="1:10" ht="13.65" customHeight="1" x14ac:dyDescent="0.25">
      <c r="A45" s="5" t="s">
        <v>74</v>
      </c>
      <c r="B45" s="42">
        <v>24952.5</v>
      </c>
      <c r="C45" s="8">
        <v>24952.5</v>
      </c>
    </row>
    <row r="46" spans="1:10" ht="13.65" customHeight="1" x14ac:dyDescent="0.25">
      <c r="A46" s="5" t="s">
        <v>75</v>
      </c>
      <c r="B46" s="42">
        <v>1770419.02</v>
      </c>
      <c r="C46" s="8">
        <f>2070666.42-C34-C43-C44-C45-C47-C48-C49</f>
        <v>1786639.92</v>
      </c>
    </row>
    <row r="47" spans="1:10" ht="13.65" customHeight="1" x14ac:dyDescent="0.25">
      <c r="A47" s="5" t="s">
        <v>76</v>
      </c>
      <c r="B47" s="42">
        <v>2731.5</v>
      </c>
      <c r="C47" s="8">
        <v>2731.5</v>
      </c>
    </row>
    <row r="48" spans="1:10" ht="13.65" customHeight="1" x14ac:dyDescent="0.25">
      <c r="A48" s="5" t="s">
        <v>77</v>
      </c>
      <c r="B48" s="42">
        <v>82599</v>
      </c>
      <c r="C48" s="8">
        <v>82599</v>
      </c>
      <c r="D48" s="26"/>
      <c r="E48" s="26"/>
    </row>
    <row r="49" spans="1:4" ht="13.65" customHeight="1" x14ac:dyDescent="0.25">
      <c r="A49" s="5" t="s">
        <v>78</v>
      </c>
      <c r="B49" s="42">
        <v>67906.5</v>
      </c>
      <c r="C49" s="8">
        <v>67906.5</v>
      </c>
      <c r="D49" s="26"/>
    </row>
    <row r="50" spans="1:4" ht="13.65" customHeight="1" x14ac:dyDescent="0.25">
      <c r="A50" s="5" t="s">
        <v>79</v>
      </c>
      <c r="B50" s="42">
        <v>6000</v>
      </c>
      <c r="C50" s="8">
        <v>6000</v>
      </c>
    </row>
    <row r="51" spans="1:4" ht="13.65" customHeight="1" x14ac:dyDescent="0.25">
      <c r="A51" s="5" t="s">
        <v>80</v>
      </c>
      <c r="B51" s="42">
        <v>23000</v>
      </c>
      <c r="C51" s="8">
        <v>18500</v>
      </c>
      <c r="D51" s="26"/>
    </row>
    <row r="52" spans="1:4" ht="13.65" customHeight="1" x14ac:dyDescent="0.25">
      <c r="A52" s="5" t="s">
        <v>81</v>
      </c>
      <c r="B52" s="42">
        <v>0</v>
      </c>
      <c r="C52" s="8">
        <v>0</v>
      </c>
    </row>
    <row r="53" spans="1:4" ht="13.65" customHeight="1" x14ac:dyDescent="0.25">
      <c r="A53" s="5" t="s">
        <v>82</v>
      </c>
      <c r="B53" s="42">
        <v>45000</v>
      </c>
      <c r="C53" s="8">
        <v>40000</v>
      </c>
    </row>
    <row r="54" spans="1:4" ht="13.65" customHeight="1" x14ac:dyDescent="0.25">
      <c r="A54" s="5" t="s">
        <v>83</v>
      </c>
      <c r="B54" s="42">
        <v>250</v>
      </c>
      <c r="C54" s="8">
        <v>250</v>
      </c>
    </row>
    <row r="55" spans="1:4" ht="13.65" customHeight="1" x14ac:dyDescent="0.25">
      <c r="A55" s="5" t="s">
        <v>146</v>
      </c>
      <c r="B55" s="91">
        <v>6000</v>
      </c>
      <c r="C55" s="92">
        <v>0</v>
      </c>
    </row>
    <row r="56" spans="1:4" ht="13.65" customHeight="1" x14ac:dyDescent="0.25">
      <c r="A56" s="5" t="s">
        <v>144</v>
      </c>
      <c r="B56" s="43">
        <v>50000</v>
      </c>
      <c r="C56" s="9">
        <v>0</v>
      </c>
    </row>
    <row r="57" spans="1:4" ht="13.5" customHeight="1" x14ac:dyDescent="0.25">
      <c r="A57" s="4" t="s">
        <v>44</v>
      </c>
      <c r="B57" s="40">
        <f>SUM(B23:B56)</f>
        <v>2354540.52</v>
      </c>
      <c r="C57" s="32">
        <f>SUM(C23:C56)</f>
        <v>2275441.42</v>
      </c>
    </row>
    <row r="58" spans="1:4" ht="13.5" customHeight="1" x14ac:dyDescent="0.25">
      <c r="A58" s="4" t="s">
        <v>45</v>
      </c>
      <c r="B58" s="40">
        <f>B20-B57</f>
        <v>421.47999999998137</v>
      </c>
      <c r="C58" s="32">
        <f>C20-C57</f>
        <v>89.580000000074506</v>
      </c>
    </row>
    <row r="59" spans="1:4" ht="13.65" customHeight="1" x14ac:dyDescent="0.25">
      <c r="A59" s="2"/>
      <c r="B59" s="41"/>
      <c r="C59" s="7"/>
    </row>
  </sheetData>
  <conditionalFormatting sqref="B4:C6 B11:C20 B23:C58">
    <cfRule type="cellIs" dxfId="4" priority="51" stopIfTrue="1" operator="lessThan">
      <formula>0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77C35-19A5-4C90-B3F0-9D7B5DB99509}">
  <dimension ref="A1:H456"/>
  <sheetViews>
    <sheetView topLeftCell="A121" workbookViewId="0">
      <selection activeCell="B9" sqref="B9"/>
    </sheetView>
  </sheetViews>
  <sheetFormatPr defaultRowHeight="13.2" x14ac:dyDescent="0.25"/>
  <cols>
    <col min="1" max="1" width="45.44140625" style="11" bestFit="1" customWidth="1"/>
    <col min="2" max="2" width="10.6640625" style="46" customWidth="1"/>
    <col min="3" max="3" width="11.33203125" bestFit="1" customWidth="1"/>
  </cols>
  <sheetData>
    <row r="1" spans="1:4" x14ac:dyDescent="0.25">
      <c r="A1" s="28" t="s">
        <v>36</v>
      </c>
      <c r="B1" s="38" t="s">
        <v>151</v>
      </c>
    </row>
    <row r="2" spans="1:4" x14ac:dyDescent="0.25">
      <c r="A2" s="4"/>
      <c r="B2" s="38" t="s">
        <v>152</v>
      </c>
    </row>
    <row r="3" spans="1:4" x14ac:dyDescent="0.25">
      <c r="A3" s="29"/>
      <c r="B3" s="47" t="s">
        <v>147</v>
      </c>
    </row>
    <row r="4" spans="1:4" x14ac:dyDescent="0.25">
      <c r="A4" s="5" t="s">
        <v>43</v>
      </c>
      <c r="B4" s="39">
        <f>B18+B58+B74+B90+B110+B129+B171+B189+B210+B229+B245+B268+B301+B334+B352+B370+B387+B405+B428</f>
        <v>3427972.38</v>
      </c>
      <c r="D4" s="26"/>
    </row>
    <row r="5" spans="1:4" x14ac:dyDescent="0.25">
      <c r="A5" s="5" t="s">
        <v>44</v>
      </c>
      <c r="B5" s="39">
        <f>SUBTOTAL(9,B52,B66,B83,B104,B119,B164,B182,B202,B222,B237,B283,B328,B345,B363,B381,B398,B416,B455)</f>
        <v>3656314.3200000008</v>
      </c>
      <c r="D5" s="26"/>
    </row>
    <row r="6" spans="1:4" x14ac:dyDescent="0.25">
      <c r="A6" s="4" t="s">
        <v>45</v>
      </c>
      <c r="B6" s="40">
        <f>B4-B5</f>
        <v>-228341.94000000088</v>
      </c>
    </row>
    <row r="7" spans="1:4" x14ac:dyDescent="0.25">
      <c r="A7" s="4"/>
      <c r="B7" s="41"/>
    </row>
    <row r="8" spans="1:4" x14ac:dyDescent="0.25">
      <c r="A8" s="34" t="s">
        <v>46</v>
      </c>
      <c r="B8" s="38" t="s">
        <v>152</v>
      </c>
    </row>
    <row r="9" spans="1:4" x14ac:dyDescent="0.25">
      <c r="A9" s="35"/>
      <c r="B9" s="47" t="s">
        <v>147</v>
      </c>
    </row>
    <row r="10" spans="1:4" x14ac:dyDescent="0.25">
      <c r="A10" s="5" t="s">
        <v>49</v>
      </c>
      <c r="B10" s="41"/>
    </row>
    <row r="11" spans="1:4" x14ac:dyDescent="0.25">
      <c r="A11" s="5" t="s">
        <v>21</v>
      </c>
      <c r="B11" s="42">
        <v>82808.5</v>
      </c>
    </row>
    <row r="12" spans="1:4" x14ac:dyDescent="0.25">
      <c r="A12" s="5" t="s">
        <v>9</v>
      </c>
      <c r="B12" s="42">
        <v>1053874.67</v>
      </c>
    </row>
    <row r="13" spans="1:4" x14ac:dyDescent="0.25">
      <c r="A13" s="5" t="s">
        <v>13</v>
      </c>
      <c r="B13" s="42">
        <v>79093.19</v>
      </c>
    </row>
    <row r="14" spans="1:4" x14ac:dyDescent="0.25">
      <c r="A14" s="5" t="s">
        <v>51</v>
      </c>
      <c r="B14" s="42">
        <v>4810</v>
      </c>
    </row>
    <row r="15" spans="1:4" x14ac:dyDescent="0.25">
      <c r="A15" s="5" t="s">
        <v>19</v>
      </c>
      <c r="B15" s="42">
        <v>15245</v>
      </c>
    </row>
    <row r="16" spans="1:4" x14ac:dyDescent="0.25">
      <c r="A16" s="5" t="s">
        <v>10</v>
      </c>
      <c r="B16" s="42">
        <v>752106.82</v>
      </c>
    </row>
    <row r="17" spans="1:2" x14ac:dyDescent="0.25">
      <c r="A17" s="5" t="s">
        <v>12</v>
      </c>
      <c r="B17" s="42">
        <v>61910.42</v>
      </c>
    </row>
    <row r="18" spans="1:2" x14ac:dyDescent="0.25">
      <c r="A18" s="4" t="s">
        <v>43</v>
      </c>
      <c r="B18" s="44">
        <f>SUM(B11:B17)</f>
        <v>2049848.5999999996</v>
      </c>
    </row>
    <row r="19" spans="1:2" x14ac:dyDescent="0.25">
      <c r="A19" s="1"/>
      <c r="B19" s="45"/>
    </row>
    <row r="20" spans="1:2" x14ac:dyDescent="0.25">
      <c r="A20" s="5" t="s">
        <v>52</v>
      </c>
      <c r="B20" s="45"/>
    </row>
    <row r="21" spans="1:2" x14ac:dyDescent="0.25">
      <c r="A21" s="5" t="s">
        <v>53</v>
      </c>
      <c r="B21" s="45">
        <v>31312.17</v>
      </c>
    </row>
    <row r="22" spans="1:2" x14ac:dyDescent="0.25">
      <c r="A22" s="5" t="s">
        <v>54</v>
      </c>
      <c r="B22" s="42">
        <v>0</v>
      </c>
    </row>
    <row r="23" spans="1:2" x14ac:dyDescent="0.25">
      <c r="A23" s="5" t="s">
        <v>57</v>
      </c>
      <c r="B23" s="42">
        <v>5189.67</v>
      </c>
    </row>
    <row r="24" spans="1:2" x14ac:dyDescent="0.25">
      <c r="A24" s="30" t="s">
        <v>58</v>
      </c>
      <c r="B24" s="42">
        <v>10059.31</v>
      </c>
    </row>
    <row r="25" spans="1:2" x14ac:dyDescent="0.25">
      <c r="A25" s="30" t="s">
        <v>59</v>
      </c>
      <c r="B25" s="42">
        <v>5550.96</v>
      </c>
    </row>
    <row r="26" spans="1:2" x14ac:dyDescent="0.25">
      <c r="A26" s="5" t="s">
        <v>60</v>
      </c>
      <c r="B26" s="42">
        <v>431.68</v>
      </c>
    </row>
    <row r="27" spans="1:2" x14ac:dyDescent="0.25">
      <c r="A27" s="5" t="s">
        <v>153</v>
      </c>
      <c r="B27" s="42">
        <v>27965.47</v>
      </c>
    </row>
    <row r="28" spans="1:2" x14ac:dyDescent="0.25">
      <c r="A28" s="5" t="s">
        <v>62</v>
      </c>
      <c r="B28" s="42">
        <v>0</v>
      </c>
    </row>
    <row r="29" spans="1:2" x14ac:dyDescent="0.25">
      <c r="A29" s="5" t="s">
        <v>63</v>
      </c>
      <c r="B29" s="42">
        <v>103.54</v>
      </c>
    </row>
    <row r="30" spans="1:2" x14ac:dyDescent="0.25">
      <c r="A30" s="5" t="s">
        <v>64</v>
      </c>
      <c r="B30" s="42">
        <v>0</v>
      </c>
    </row>
    <row r="31" spans="1:2" x14ac:dyDescent="0.25">
      <c r="A31" s="5" t="s">
        <v>65</v>
      </c>
      <c r="B31" s="42">
        <v>5643.82</v>
      </c>
    </row>
    <row r="32" spans="1:2" x14ac:dyDescent="0.25">
      <c r="A32" s="5" t="s">
        <v>66</v>
      </c>
      <c r="B32" s="42">
        <v>46306.67</v>
      </c>
    </row>
    <row r="33" spans="1:2" x14ac:dyDescent="0.25">
      <c r="A33" s="5" t="s">
        <v>67</v>
      </c>
      <c r="B33" s="42">
        <v>5292</v>
      </c>
    </row>
    <row r="34" spans="1:2" x14ac:dyDescent="0.25">
      <c r="A34" s="5" t="s">
        <v>84</v>
      </c>
      <c r="B34" s="42">
        <v>379.07</v>
      </c>
    </row>
    <row r="35" spans="1:2" x14ac:dyDescent="0.25">
      <c r="A35" s="5" t="s">
        <v>69</v>
      </c>
      <c r="B35" s="42">
        <v>3324.89</v>
      </c>
    </row>
    <row r="36" spans="1:2" x14ac:dyDescent="0.25">
      <c r="A36" s="5" t="s">
        <v>70</v>
      </c>
      <c r="B36" s="42">
        <v>0</v>
      </c>
    </row>
    <row r="37" spans="1:2" x14ac:dyDescent="0.25">
      <c r="A37" s="5" t="s">
        <v>71</v>
      </c>
      <c r="B37" s="42">
        <v>3485.65</v>
      </c>
    </row>
    <row r="38" spans="1:2" x14ac:dyDescent="0.25">
      <c r="A38" s="5" t="s">
        <v>72</v>
      </c>
      <c r="B38" s="42">
        <v>72348.67</v>
      </c>
    </row>
    <row r="39" spans="1:2" x14ac:dyDescent="0.25">
      <c r="A39" s="5" t="s">
        <v>73</v>
      </c>
      <c r="B39" s="42">
        <v>31364.639999999999</v>
      </c>
    </row>
    <row r="40" spans="1:2" x14ac:dyDescent="0.25">
      <c r="A40" s="5" t="s">
        <v>74</v>
      </c>
      <c r="B40" s="42">
        <v>13291.2</v>
      </c>
    </row>
    <row r="41" spans="1:2" x14ac:dyDescent="0.25">
      <c r="A41" s="5" t="s">
        <v>75</v>
      </c>
      <c r="B41" s="42">
        <v>1428573.73</v>
      </c>
    </row>
    <row r="42" spans="1:2" x14ac:dyDescent="0.25">
      <c r="A42" s="5" t="s">
        <v>76</v>
      </c>
      <c r="B42" s="42">
        <v>0</v>
      </c>
    </row>
    <row r="43" spans="1:2" x14ac:dyDescent="0.25">
      <c r="A43" s="5" t="s">
        <v>77</v>
      </c>
      <c r="B43" s="42">
        <v>100892.72</v>
      </c>
    </row>
    <row r="44" spans="1:2" x14ac:dyDescent="0.25">
      <c r="A44" s="5" t="s">
        <v>78</v>
      </c>
      <c r="B44" s="42">
        <v>85555.53</v>
      </c>
    </row>
    <row r="45" spans="1:2" x14ac:dyDescent="0.25">
      <c r="A45" s="5" t="s">
        <v>79</v>
      </c>
      <c r="B45" s="42">
        <v>3177.1</v>
      </c>
    </row>
    <row r="46" spans="1:2" x14ac:dyDescent="0.25">
      <c r="A46" s="5" t="s">
        <v>80</v>
      </c>
      <c r="B46" s="42">
        <v>16209.94</v>
      </c>
    </row>
    <row r="47" spans="1:2" x14ac:dyDescent="0.25">
      <c r="A47" s="5" t="s">
        <v>93</v>
      </c>
      <c r="B47" s="42">
        <v>36185.800000000003</v>
      </c>
    </row>
    <row r="48" spans="1:2" x14ac:dyDescent="0.25">
      <c r="A48" s="5" t="s">
        <v>94</v>
      </c>
      <c r="B48" s="42">
        <v>500</v>
      </c>
    </row>
    <row r="49" spans="1:2" x14ac:dyDescent="0.25">
      <c r="A49" s="5" t="s">
        <v>83</v>
      </c>
      <c r="B49" s="42">
        <v>0</v>
      </c>
    </row>
    <row r="50" spans="1:2" x14ac:dyDescent="0.25">
      <c r="A50" s="5" t="s">
        <v>154</v>
      </c>
      <c r="B50" s="42">
        <v>0</v>
      </c>
    </row>
    <row r="51" spans="1:2" x14ac:dyDescent="0.25">
      <c r="A51" s="5" t="s">
        <v>114</v>
      </c>
      <c r="B51" s="42">
        <v>6000</v>
      </c>
    </row>
    <row r="52" spans="1:2" x14ac:dyDescent="0.25">
      <c r="A52" s="4" t="s">
        <v>44</v>
      </c>
      <c r="B52" s="40">
        <f>SUM(B21:B51)</f>
        <v>1939144.2300000002</v>
      </c>
    </row>
    <row r="53" spans="1:2" x14ac:dyDescent="0.25">
      <c r="A53" s="4" t="s">
        <v>45</v>
      </c>
      <c r="B53" s="40">
        <f>B18-B52</f>
        <v>110704.36999999941</v>
      </c>
    </row>
    <row r="54" spans="1:2" x14ac:dyDescent="0.25">
      <c r="A54" s="2"/>
      <c r="B54" s="41"/>
    </row>
    <row r="55" spans="1:2" x14ac:dyDescent="0.25">
      <c r="A55" s="34" t="s">
        <v>34</v>
      </c>
      <c r="B55" s="38" t="s">
        <v>152</v>
      </c>
    </row>
    <row r="56" spans="1:2" x14ac:dyDescent="0.25">
      <c r="A56" s="3"/>
      <c r="B56" s="47" t="s">
        <v>147</v>
      </c>
    </row>
    <row r="57" spans="1:2" x14ac:dyDescent="0.25">
      <c r="A57" s="5" t="s">
        <v>49</v>
      </c>
      <c r="B57" s="48"/>
    </row>
    <row r="58" spans="1:2" x14ac:dyDescent="0.25">
      <c r="A58" s="5" t="s">
        <v>43</v>
      </c>
      <c r="B58" s="49">
        <v>0</v>
      </c>
    </row>
    <row r="59" spans="1:2" x14ac:dyDescent="0.25">
      <c r="A59" s="1"/>
      <c r="B59" s="45"/>
    </row>
    <row r="60" spans="1:2" x14ac:dyDescent="0.25">
      <c r="A60" s="5" t="s">
        <v>52</v>
      </c>
      <c r="B60" s="45"/>
    </row>
    <row r="61" spans="1:2" x14ac:dyDescent="0.25">
      <c r="A61" s="5" t="s">
        <v>84</v>
      </c>
      <c r="B61" s="42">
        <v>0</v>
      </c>
    </row>
    <row r="62" spans="1:2" x14ac:dyDescent="0.25">
      <c r="A62" s="5" t="s">
        <v>72</v>
      </c>
      <c r="B62" s="42">
        <v>257.27</v>
      </c>
    </row>
    <row r="63" spans="1:2" x14ac:dyDescent="0.25">
      <c r="A63" s="5" t="s">
        <v>73</v>
      </c>
      <c r="B63" s="42">
        <v>99.58</v>
      </c>
    </row>
    <row r="64" spans="1:2" x14ac:dyDescent="0.25">
      <c r="A64" s="5" t="s">
        <v>155</v>
      </c>
      <c r="B64" s="42">
        <v>84.2</v>
      </c>
    </row>
    <row r="65" spans="1:2" x14ac:dyDescent="0.25">
      <c r="A65" s="5" t="s">
        <v>75</v>
      </c>
      <c r="B65" s="42">
        <v>4420.57</v>
      </c>
    </row>
    <row r="66" spans="1:2" x14ac:dyDescent="0.25">
      <c r="A66" s="4" t="s">
        <v>44</v>
      </c>
      <c r="B66" s="40">
        <f>SUM(B61:B65)</f>
        <v>4861.62</v>
      </c>
    </row>
    <row r="67" spans="1:2" x14ac:dyDescent="0.25">
      <c r="A67" s="4" t="s">
        <v>45</v>
      </c>
      <c r="B67" s="40">
        <f>B58-B66</f>
        <v>-4861.62</v>
      </c>
    </row>
    <row r="68" spans="1:2" x14ac:dyDescent="0.25">
      <c r="A68" s="2"/>
      <c r="B68" s="41"/>
    </row>
    <row r="69" spans="1:2" x14ac:dyDescent="0.25">
      <c r="A69" s="34" t="s">
        <v>86</v>
      </c>
      <c r="B69" s="38" t="s">
        <v>152</v>
      </c>
    </row>
    <row r="70" spans="1:2" x14ac:dyDescent="0.25">
      <c r="A70" s="35"/>
      <c r="B70" s="47" t="s">
        <v>147</v>
      </c>
    </row>
    <row r="71" spans="1:2" x14ac:dyDescent="0.25">
      <c r="A71" s="5" t="s">
        <v>49</v>
      </c>
      <c r="B71" s="41"/>
    </row>
    <row r="72" spans="1:2" x14ac:dyDescent="0.25">
      <c r="A72" s="5" t="s">
        <v>8</v>
      </c>
      <c r="B72" s="42">
        <v>0</v>
      </c>
    </row>
    <row r="73" spans="1:2" x14ac:dyDescent="0.25">
      <c r="A73" s="5" t="s">
        <v>21</v>
      </c>
      <c r="B73" s="43">
        <v>200</v>
      </c>
    </row>
    <row r="74" spans="1:2" x14ac:dyDescent="0.25">
      <c r="A74" s="4" t="s">
        <v>43</v>
      </c>
      <c r="B74" s="44">
        <f>SUM(B72:B73)</f>
        <v>200</v>
      </c>
    </row>
    <row r="75" spans="1:2" x14ac:dyDescent="0.25">
      <c r="A75" s="1"/>
      <c r="B75" s="45"/>
    </row>
    <row r="76" spans="1:2" x14ac:dyDescent="0.25">
      <c r="A76" s="5" t="s">
        <v>52</v>
      </c>
      <c r="B76" s="45"/>
    </row>
    <row r="77" spans="1:2" x14ac:dyDescent="0.25">
      <c r="A77" s="5" t="s">
        <v>84</v>
      </c>
      <c r="B77" s="42">
        <v>162.69999999999999</v>
      </c>
    </row>
    <row r="78" spans="1:2" x14ac:dyDescent="0.25">
      <c r="A78" s="5" t="s">
        <v>72</v>
      </c>
      <c r="B78" s="42">
        <v>245.23</v>
      </c>
    </row>
    <row r="79" spans="1:2" x14ac:dyDescent="0.25">
      <c r="A79" s="5" t="s">
        <v>73</v>
      </c>
      <c r="B79" s="42">
        <v>234.67</v>
      </c>
    </row>
    <row r="80" spans="1:2" x14ac:dyDescent="0.25">
      <c r="A80" s="5" t="s">
        <v>74</v>
      </c>
      <c r="B80" s="42">
        <v>114</v>
      </c>
    </row>
    <row r="81" spans="1:2" x14ac:dyDescent="0.25">
      <c r="A81" s="5" t="s">
        <v>75</v>
      </c>
      <c r="B81" s="42">
        <v>10115.18</v>
      </c>
    </row>
    <row r="82" spans="1:2" x14ac:dyDescent="0.25">
      <c r="A82" s="5" t="s">
        <v>76</v>
      </c>
      <c r="B82" s="42">
        <v>0</v>
      </c>
    </row>
    <row r="83" spans="1:2" x14ac:dyDescent="0.25">
      <c r="A83" s="4" t="s">
        <v>44</v>
      </c>
      <c r="B83" s="40">
        <f>SUM(B77:B82)</f>
        <v>10871.78</v>
      </c>
    </row>
    <row r="84" spans="1:2" x14ac:dyDescent="0.25">
      <c r="A84" s="4" t="s">
        <v>45</v>
      </c>
      <c r="B84" s="40">
        <f>B74-B83</f>
        <v>-10671.78</v>
      </c>
    </row>
    <row r="85" spans="1:2" x14ac:dyDescent="0.25">
      <c r="A85" s="2"/>
      <c r="B85" s="41"/>
    </row>
    <row r="86" spans="1:2" x14ac:dyDescent="0.25">
      <c r="A86" s="34" t="s">
        <v>87</v>
      </c>
      <c r="B86" s="38" t="s">
        <v>152</v>
      </c>
    </row>
    <row r="87" spans="1:2" x14ac:dyDescent="0.25">
      <c r="A87" s="35"/>
      <c r="B87" s="47" t="s">
        <v>147</v>
      </c>
    </row>
    <row r="88" spans="1:2" x14ac:dyDescent="0.25">
      <c r="A88" s="5" t="s">
        <v>49</v>
      </c>
      <c r="B88" s="41"/>
    </row>
    <row r="89" spans="1:2" x14ac:dyDescent="0.25">
      <c r="A89" s="5" t="s">
        <v>12</v>
      </c>
      <c r="B89" s="43">
        <v>0</v>
      </c>
    </row>
    <row r="90" spans="1:2" x14ac:dyDescent="0.25">
      <c r="A90" s="4" t="s">
        <v>43</v>
      </c>
      <c r="B90" s="44">
        <f>B89</f>
        <v>0</v>
      </c>
    </row>
    <row r="91" spans="1:2" x14ac:dyDescent="0.25">
      <c r="A91" s="1"/>
      <c r="B91" s="45"/>
    </row>
    <row r="92" spans="1:2" x14ac:dyDescent="0.25">
      <c r="A92" s="5" t="s">
        <v>52</v>
      </c>
      <c r="B92" s="45"/>
    </row>
    <row r="93" spans="1:2" x14ac:dyDescent="0.25">
      <c r="A93" s="5" t="s">
        <v>57</v>
      </c>
      <c r="B93" s="42">
        <v>1</v>
      </c>
    </row>
    <row r="94" spans="1:2" x14ac:dyDescent="0.25">
      <c r="A94" s="5" t="s">
        <v>88</v>
      </c>
      <c r="B94" s="42">
        <v>0</v>
      </c>
    </row>
    <row r="95" spans="1:2" x14ac:dyDescent="0.25">
      <c r="A95" s="5" t="s">
        <v>89</v>
      </c>
      <c r="B95" s="42">
        <v>0</v>
      </c>
    </row>
    <row r="96" spans="1:2" x14ac:dyDescent="0.25">
      <c r="A96" s="5" t="s">
        <v>66</v>
      </c>
      <c r="B96" s="42">
        <v>348.6</v>
      </c>
    </row>
    <row r="97" spans="1:2" x14ac:dyDescent="0.25">
      <c r="A97" s="5" t="s">
        <v>84</v>
      </c>
      <c r="B97" s="42">
        <v>5368.14</v>
      </c>
    </row>
    <row r="98" spans="1:2" x14ac:dyDescent="0.25">
      <c r="A98" s="5" t="s">
        <v>104</v>
      </c>
      <c r="B98" s="42">
        <v>0</v>
      </c>
    </row>
    <row r="99" spans="1:2" x14ac:dyDescent="0.25">
      <c r="A99" s="5" t="s">
        <v>92</v>
      </c>
      <c r="B99" s="42">
        <v>0</v>
      </c>
    </row>
    <row r="100" spans="1:2" x14ac:dyDescent="0.25">
      <c r="A100" s="5" t="s">
        <v>108</v>
      </c>
      <c r="B100" s="42">
        <v>0</v>
      </c>
    </row>
    <row r="101" spans="1:2" x14ac:dyDescent="0.25">
      <c r="A101" s="5" t="s">
        <v>85</v>
      </c>
      <c r="B101" s="42">
        <v>0</v>
      </c>
    </row>
    <row r="102" spans="1:2" x14ac:dyDescent="0.25">
      <c r="A102" s="5" t="s">
        <v>93</v>
      </c>
      <c r="B102" s="42">
        <v>12.48</v>
      </c>
    </row>
    <row r="103" spans="1:2" x14ac:dyDescent="0.25">
      <c r="A103" s="5" t="s">
        <v>94</v>
      </c>
      <c r="B103" s="42">
        <v>100</v>
      </c>
    </row>
    <row r="104" spans="1:2" x14ac:dyDescent="0.25">
      <c r="A104" s="4" t="s">
        <v>44</v>
      </c>
      <c r="B104" s="40">
        <f>SUM(B93:B103)</f>
        <v>5830.22</v>
      </c>
    </row>
    <row r="105" spans="1:2" x14ac:dyDescent="0.25">
      <c r="A105" s="4" t="s">
        <v>45</v>
      </c>
      <c r="B105" s="40">
        <f>B90-B104</f>
        <v>-5830.22</v>
      </c>
    </row>
    <row r="106" spans="1:2" x14ac:dyDescent="0.25">
      <c r="A106" s="2"/>
      <c r="B106" s="41"/>
    </row>
    <row r="107" spans="1:2" x14ac:dyDescent="0.25">
      <c r="A107" s="34" t="s">
        <v>95</v>
      </c>
      <c r="B107" s="38" t="s">
        <v>152</v>
      </c>
    </row>
    <row r="108" spans="1:2" x14ac:dyDescent="0.25">
      <c r="A108" s="35"/>
      <c r="B108" s="47" t="s">
        <v>147</v>
      </c>
    </row>
    <row r="109" spans="1:2" x14ac:dyDescent="0.25">
      <c r="A109" s="5" t="s">
        <v>49</v>
      </c>
      <c r="B109" s="48"/>
    </row>
    <row r="110" spans="1:2" x14ac:dyDescent="0.25">
      <c r="A110" s="4" t="s">
        <v>43</v>
      </c>
      <c r="B110" s="44">
        <v>0</v>
      </c>
    </row>
    <row r="111" spans="1:2" x14ac:dyDescent="0.25">
      <c r="A111" s="1"/>
      <c r="B111" s="45"/>
    </row>
    <row r="112" spans="1:2" x14ac:dyDescent="0.25">
      <c r="A112" s="5" t="s">
        <v>52</v>
      </c>
      <c r="B112" s="45"/>
    </row>
    <row r="113" spans="1:3" x14ac:dyDescent="0.25">
      <c r="A113" s="5" t="s">
        <v>84</v>
      </c>
      <c r="B113" s="42">
        <v>0</v>
      </c>
    </row>
    <row r="114" spans="1:3" x14ac:dyDescent="0.25">
      <c r="A114" s="5" t="s">
        <v>72</v>
      </c>
      <c r="B114" s="42">
        <v>242.04</v>
      </c>
    </row>
    <row r="115" spans="1:3" x14ac:dyDescent="0.25">
      <c r="A115" s="5" t="s">
        <v>73</v>
      </c>
      <c r="B115" s="42">
        <v>106.15</v>
      </c>
    </row>
    <row r="116" spans="1:3" x14ac:dyDescent="0.25">
      <c r="A116" s="5" t="s">
        <v>74</v>
      </c>
      <c r="B116" s="42">
        <v>102.83</v>
      </c>
    </row>
    <row r="117" spans="1:3" x14ac:dyDescent="0.25">
      <c r="A117" s="5" t="s">
        <v>75</v>
      </c>
      <c r="B117" s="42">
        <v>4577.67</v>
      </c>
    </row>
    <row r="118" spans="1:3" x14ac:dyDescent="0.25">
      <c r="A118" s="5" t="s">
        <v>76</v>
      </c>
      <c r="B118" s="42">
        <v>0</v>
      </c>
    </row>
    <row r="119" spans="1:3" x14ac:dyDescent="0.25">
      <c r="A119" s="4" t="s">
        <v>44</v>
      </c>
      <c r="B119" s="40">
        <f>SUM(B113:B118)</f>
        <v>5028.6900000000005</v>
      </c>
    </row>
    <row r="120" spans="1:3" x14ac:dyDescent="0.25">
      <c r="A120" s="4" t="s">
        <v>45</v>
      </c>
      <c r="B120" s="40">
        <f>B110-B119</f>
        <v>-5028.6900000000005</v>
      </c>
    </row>
    <row r="121" spans="1:3" x14ac:dyDescent="0.25">
      <c r="A121" s="2"/>
      <c r="B121" s="41"/>
    </row>
    <row r="122" spans="1:3" x14ac:dyDescent="0.25">
      <c r="A122" s="34" t="s">
        <v>97</v>
      </c>
      <c r="B122" s="38" t="s">
        <v>152</v>
      </c>
    </row>
    <row r="123" spans="1:3" x14ac:dyDescent="0.25">
      <c r="A123" s="35"/>
      <c r="B123" s="47" t="s">
        <v>147</v>
      </c>
    </row>
    <row r="124" spans="1:3" x14ac:dyDescent="0.25">
      <c r="A124" s="5" t="s">
        <v>49</v>
      </c>
      <c r="B124" s="41"/>
    </row>
    <row r="125" spans="1:3" x14ac:dyDescent="0.25">
      <c r="A125" s="5" t="s">
        <v>8</v>
      </c>
      <c r="B125" s="42">
        <v>841786.91</v>
      </c>
      <c r="C125" s="12"/>
    </row>
    <row r="126" spans="1:3" x14ac:dyDescent="0.25">
      <c r="A126" s="5" t="s">
        <v>21</v>
      </c>
      <c r="B126" s="42">
        <v>0</v>
      </c>
      <c r="C126" s="12"/>
    </row>
    <row r="127" spans="1:3" x14ac:dyDescent="0.25">
      <c r="A127" s="5" t="s">
        <v>15</v>
      </c>
      <c r="B127" s="42">
        <v>33539.629999999997</v>
      </c>
      <c r="C127" s="12"/>
    </row>
    <row r="128" spans="1:3" x14ac:dyDescent="0.25">
      <c r="A128" s="5" t="s">
        <v>12</v>
      </c>
      <c r="B128" s="43">
        <v>23724.39</v>
      </c>
      <c r="C128" s="12"/>
    </row>
    <row r="129" spans="1:3" x14ac:dyDescent="0.25">
      <c r="A129" s="4" t="s">
        <v>43</v>
      </c>
      <c r="B129" s="44">
        <f>SUM(B125:B128)</f>
        <v>899050.93</v>
      </c>
      <c r="C129" s="12"/>
    </row>
    <row r="130" spans="1:3" x14ac:dyDescent="0.25">
      <c r="A130" s="1"/>
      <c r="B130" s="45"/>
      <c r="C130" s="12"/>
    </row>
    <row r="131" spans="1:3" x14ac:dyDescent="0.25">
      <c r="A131" s="5" t="s">
        <v>52</v>
      </c>
      <c r="B131" s="45"/>
      <c r="C131" s="12"/>
    </row>
    <row r="132" spans="1:3" x14ac:dyDescent="0.25">
      <c r="A132" s="95" t="s">
        <v>136</v>
      </c>
      <c r="B132" s="99">
        <v>1009.47</v>
      </c>
      <c r="C132" s="12"/>
    </row>
    <row r="133" spans="1:3" x14ac:dyDescent="0.25">
      <c r="A133" s="5" t="s">
        <v>54</v>
      </c>
      <c r="B133" s="42">
        <v>0</v>
      </c>
      <c r="C133" s="12"/>
    </row>
    <row r="134" spans="1:3" x14ac:dyDescent="0.25">
      <c r="A134" s="5" t="s">
        <v>57</v>
      </c>
      <c r="B134" s="42">
        <v>13566.26</v>
      </c>
      <c r="C134" s="12"/>
    </row>
    <row r="135" spans="1:3" x14ac:dyDescent="0.25">
      <c r="A135" s="5" t="s">
        <v>99</v>
      </c>
      <c r="B135" s="42">
        <v>0</v>
      </c>
      <c r="C135" s="12"/>
    </row>
    <row r="136" spans="1:3" x14ac:dyDescent="0.25">
      <c r="A136" s="5" t="s">
        <v>59</v>
      </c>
      <c r="B136" s="42">
        <v>4508.87</v>
      </c>
      <c r="C136" s="12"/>
    </row>
    <row r="137" spans="1:3" x14ac:dyDescent="0.25">
      <c r="A137" s="5" t="s">
        <v>88</v>
      </c>
      <c r="B137" s="42">
        <v>2015.28</v>
      </c>
      <c r="C137" s="12"/>
    </row>
    <row r="138" spans="1:3" x14ac:dyDescent="0.25">
      <c r="A138" s="5" t="s">
        <v>100</v>
      </c>
      <c r="B138" s="42">
        <v>106176.56</v>
      </c>
      <c r="C138" s="12"/>
    </row>
    <row r="139" spans="1:3" x14ac:dyDescent="0.25">
      <c r="A139" s="5" t="s">
        <v>89</v>
      </c>
      <c r="B139" s="42">
        <v>3305.95</v>
      </c>
      <c r="C139" s="12"/>
    </row>
    <row r="140" spans="1:3" x14ac:dyDescent="0.25">
      <c r="A140" s="5" t="s">
        <v>153</v>
      </c>
      <c r="B140" s="42">
        <v>32303.17</v>
      </c>
      <c r="C140" s="12"/>
    </row>
    <row r="141" spans="1:3" x14ac:dyDescent="0.25">
      <c r="A141" s="5" t="s">
        <v>63</v>
      </c>
      <c r="B141" s="42">
        <v>0</v>
      </c>
      <c r="C141" s="12"/>
    </row>
    <row r="142" spans="1:3" x14ac:dyDescent="0.25">
      <c r="A142" s="5" t="s">
        <v>66</v>
      </c>
      <c r="B142" s="42">
        <v>855.17</v>
      </c>
      <c r="C142" s="12"/>
    </row>
    <row r="143" spans="1:3" x14ac:dyDescent="0.25">
      <c r="A143" s="5" t="s">
        <v>67</v>
      </c>
      <c r="B143" s="42">
        <v>2916</v>
      </c>
      <c r="C143" s="12"/>
    </row>
    <row r="144" spans="1:3" x14ac:dyDescent="0.25">
      <c r="A144" s="5" t="s">
        <v>103</v>
      </c>
      <c r="B144" s="42">
        <v>81748.34</v>
      </c>
      <c r="C144" s="12"/>
    </row>
    <row r="145" spans="1:3" x14ac:dyDescent="0.25">
      <c r="A145" s="5" t="s">
        <v>84</v>
      </c>
      <c r="B145" s="42">
        <v>52978.65</v>
      </c>
      <c r="C145" s="12"/>
    </row>
    <row r="146" spans="1:3" x14ac:dyDescent="0.25">
      <c r="A146" s="5" t="s">
        <v>104</v>
      </c>
      <c r="B146" s="42">
        <v>9.9600000000000009</v>
      </c>
      <c r="C146" s="12"/>
    </row>
    <row r="147" spans="1:3" x14ac:dyDescent="0.25">
      <c r="A147" s="5" t="s">
        <v>69</v>
      </c>
      <c r="B147" s="42">
        <v>3552.04</v>
      </c>
      <c r="C147" s="12"/>
    </row>
    <row r="148" spans="1:3" x14ac:dyDescent="0.25">
      <c r="A148" s="5" t="s">
        <v>72</v>
      </c>
      <c r="B148" s="42">
        <v>19814.54</v>
      </c>
      <c r="C148" s="12"/>
    </row>
    <row r="149" spans="1:3" x14ac:dyDescent="0.25">
      <c r="A149" s="5" t="s">
        <v>73</v>
      </c>
      <c r="B149" s="42">
        <v>7838.78</v>
      </c>
      <c r="C149" s="12"/>
    </row>
    <row r="150" spans="1:3" x14ac:dyDescent="0.25">
      <c r="A150" s="5" t="s">
        <v>74</v>
      </c>
      <c r="B150" s="42">
        <v>5435.78</v>
      </c>
      <c r="C150" s="12"/>
    </row>
    <row r="151" spans="1:3" x14ac:dyDescent="0.25">
      <c r="A151" s="5" t="s">
        <v>75</v>
      </c>
      <c r="B151" s="42">
        <v>446753.24</v>
      </c>
      <c r="C151" s="12"/>
    </row>
    <row r="152" spans="1:3" x14ac:dyDescent="0.25">
      <c r="A152" s="5" t="s">
        <v>76</v>
      </c>
      <c r="B152" s="42">
        <v>0</v>
      </c>
      <c r="C152" s="12"/>
    </row>
    <row r="153" spans="1:3" x14ac:dyDescent="0.25">
      <c r="A153" s="5" t="s">
        <v>77</v>
      </c>
      <c r="B153" s="42">
        <v>15451.43</v>
      </c>
      <c r="C153" s="12"/>
    </row>
    <row r="154" spans="1:3" x14ac:dyDescent="0.25">
      <c r="A154" s="5" t="s">
        <v>107</v>
      </c>
      <c r="B154" s="42">
        <v>0</v>
      </c>
      <c r="C154" s="12"/>
    </row>
    <row r="155" spans="1:3" x14ac:dyDescent="0.25">
      <c r="A155" s="5" t="s">
        <v>78</v>
      </c>
      <c r="B155" s="42">
        <v>19248.580000000002</v>
      </c>
      <c r="C155" s="12"/>
    </row>
    <row r="156" spans="1:3" x14ac:dyDescent="0.25">
      <c r="A156" s="5" t="s">
        <v>79</v>
      </c>
      <c r="B156" s="42">
        <v>0</v>
      </c>
      <c r="C156" s="12"/>
    </row>
    <row r="157" spans="1:3" x14ac:dyDescent="0.25">
      <c r="A157" s="5" t="s">
        <v>108</v>
      </c>
      <c r="B157" s="42">
        <v>17394.21</v>
      </c>
      <c r="C157" s="12"/>
    </row>
    <row r="158" spans="1:3" x14ac:dyDescent="0.25">
      <c r="A158" s="5" t="s">
        <v>85</v>
      </c>
      <c r="B158" s="42">
        <v>3576.73</v>
      </c>
      <c r="C158" s="12"/>
    </row>
    <row r="159" spans="1:3" x14ac:dyDescent="0.25">
      <c r="A159" s="5" t="s">
        <v>109</v>
      </c>
      <c r="B159" s="42">
        <v>43842.96</v>
      </c>
      <c r="C159" s="12"/>
    </row>
    <row r="160" spans="1:3" x14ac:dyDescent="0.25">
      <c r="A160" s="5" t="s">
        <v>93</v>
      </c>
      <c r="B160" s="42">
        <v>700</v>
      </c>
      <c r="C160" s="12"/>
    </row>
    <row r="161" spans="1:3" x14ac:dyDescent="0.25">
      <c r="A161" s="5" t="s">
        <v>94</v>
      </c>
      <c r="B161" s="42">
        <v>27380.79</v>
      </c>
      <c r="C161" s="12"/>
    </row>
    <row r="162" spans="1:3" x14ac:dyDescent="0.25">
      <c r="A162" s="5" t="s">
        <v>112</v>
      </c>
      <c r="B162" s="42">
        <v>0</v>
      </c>
      <c r="C162" s="12"/>
    </row>
    <row r="163" spans="1:3" x14ac:dyDescent="0.25">
      <c r="A163" s="5" t="s">
        <v>114</v>
      </c>
      <c r="B163" s="42">
        <v>7213.79</v>
      </c>
      <c r="C163" s="12"/>
    </row>
    <row r="164" spans="1:3" x14ac:dyDescent="0.25">
      <c r="A164" s="4" t="s">
        <v>44</v>
      </c>
      <c r="B164" s="40">
        <f>SUM(B132:B163)</f>
        <v>919596.55</v>
      </c>
    </row>
    <row r="165" spans="1:3" x14ac:dyDescent="0.25">
      <c r="A165" s="4" t="s">
        <v>45</v>
      </c>
      <c r="B165" s="40">
        <f>B129-B164</f>
        <v>-20545.619999999995</v>
      </c>
    </row>
    <row r="166" spans="1:3" x14ac:dyDescent="0.25">
      <c r="A166" s="2"/>
      <c r="B166" s="41"/>
    </row>
    <row r="167" spans="1:3" x14ac:dyDescent="0.25">
      <c r="A167" s="34" t="s">
        <v>115</v>
      </c>
      <c r="B167" s="38" t="s">
        <v>152</v>
      </c>
    </row>
    <row r="168" spans="1:3" x14ac:dyDescent="0.25">
      <c r="A168" s="35"/>
      <c r="B168" s="47" t="s">
        <v>147</v>
      </c>
    </row>
    <row r="169" spans="1:3" x14ac:dyDescent="0.25">
      <c r="A169" s="5" t="s">
        <v>49</v>
      </c>
      <c r="B169" s="42"/>
    </row>
    <row r="170" spans="1:3" x14ac:dyDescent="0.25">
      <c r="A170" s="5" t="s">
        <v>21</v>
      </c>
      <c r="B170" s="42"/>
    </row>
    <row r="171" spans="1:3" x14ac:dyDescent="0.25">
      <c r="A171" s="5" t="s">
        <v>43</v>
      </c>
      <c r="B171" s="49">
        <v>0</v>
      </c>
    </row>
    <row r="172" spans="1:3" x14ac:dyDescent="0.25">
      <c r="A172" s="1"/>
      <c r="B172" s="45"/>
    </row>
    <row r="173" spans="1:3" x14ac:dyDescent="0.25">
      <c r="A173" s="5" t="s">
        <v>52</v>
      </c>
      <c r="B173" s="45"/>
    </row>
    <row r="174" spans="1:3" x14ac:dyDescent="0.25">
      <c r="A174" s="5" t="s">
        <v>57</v>
      </c>
      <c r="B174" s="42">
        <v>0</v>
      </c>
    </row>
    <row r="175" spans="1:3" x14ac:dyDescent="0.25">
      <c r="A175" s="5" t="s">
        <v>89</v>
      </c>
      <c r="B175" s="42">
        <v>0</v>
      </c>
    </row>
    <row r="176" spans="1:3" x14ac:dyDescent="0.25">
      <c r="A176" s="5" t="s">
        <v>101</v>
      </c>
      <c r="B176" s="42">
        <v>0</v>
      </c>
    </row>
    <row r="177" spans="1:2" x14ac:dyDescent="0.25">
      <c r="A177" s="5" t="s">
        <v>66</v>
      </c>
      <c r="B177" s="42">
        <v>0</v>
      </c>
    </row>
    <row r="178" spans="1:2" x14ac:dyDescent="0.25">
      <c r="A178" s="5" t="s">
        <v>84</v>
      </c>
      <c r="B178" s="42">
        <v>0</v>
      </c>
    </row>
    <row r="179" spans="1:2" x14ac:dyDescent="0.25">
      <c r="A179" s="5" t="s">
        <v>69</v>
      </c>
      <c r="B179" s="42">
        <v>0</v>
      </c>
    </row>
    <row r="180" spans="1:2" x14ac:dyDescent="0.25">
      <c r="A180" s="5" t="s">
        <v>85</v>
      </c>
      <c r="B180" s="42">
        <v>0</v>
      </c>
    </row>
    <row r="181" spans="1:2" x14ac:dyDescent="0.25">
      <c r="A181" s="5" t="s">
        <v>94</v>
      </c>
      <c r="B181" s="42">
        <v>0</v>
      </c>
    </row>
    <row r="182" spans="1:2" x14ac:dyDescent="0.25">
      <c r="A182" s="4" t="s">
        <v>44</v>
      </c>
      <c r="B182" s="40">
        <f>SUM(B174:B181)</f>
        <v>0</v>
      </c>
    </row>
    <row r="183" spans="1:2" x14ac:dyDescent="0.25">
      <c r="A183" s="4" t="s">
        <v>45</v>
      </c>
      <c r="B183" s="40">
        <f>B171-B182</f>
        <v>0</v>
      </c>
    </row>
    <row r="184" spans="1:2" x14ac:dyDescent="0.25">
      <c r="A184" s="10"/>
      <c r="B184" s="49"/>
    </row>
    <row r="185" spans="1:2" x14ac:dyDescent="0.25">
      <c r="A185" s="34" t="s">
        <v>116</v>
      </c>
      <c r="B185" s="38" t="s">
        <v>152</v>
      </c>
    </row>
    <row r="186" spans="1:2" x14ac:dyDescent="0.25">
      <c r="A186" s="35"/>
      <c r="B186" s="47" t="s">
        <v>147</v>
      </c>
    </row>
    <row r="187" spans="1:2" x14ac:dyDescent="0.25">
      <c r="A187" s="5" t="s">
        <v>49</v>
      </c>
      <c r="B187" s="42"/>
    </row>
    <row r="188" spans="1:2" x14ac:dyDescent="0.25">
      <c r="A188" s="5" t="s">
        <v>117</v>
      </c>
      <c r="B188" s="42"/>
    </row>
    <row r="189" spans="1:2" x14ac:dyDescent="0.25">
      <c r="A189" s="4" t="s">
        <v>43</v>
      </c>
      <c r="B189" s="44">
        <v>0</v>
      </c>
    </row>
    <row r="190" spans="1:2" x14ac:dyDescent="0.25">
      <c r="A190" s="1"/>
      <c r="B190" s="45"/>
    </row>
    <row r="191" spans="1:2" x14ac:dyDescent="0.25">
      <c r="A191" s="5" t="s">
        <v>52</v>
      </c>
      <c r="B191" s="45"/>
    </row>
    <row r="192" spans="1:2" x14ac:dyDescent="0.25">
      <c r="A192" s="5" t="s">
        <v>136</v>
      </c>
      <c r="B192" s="42">
        <v>195.7</v>
      </c>
    </row>
    <row r="193" spans="1:2" x14ac:dyDescent="0.25">
      <c r="A193" s="5" t="s">
        <v>84</v>
      </c>
      <c r="B193" s="42">
        <v>0</v>
      </c>
    </row>
    <row r="194" spans="1:2" x14ac:dyDescent="0.25">
      <c r="A194" s="5" t="s">
        <v>69</v>
      </c>
      <c r="B194" s="42">
        <v>0</v>
      </c>
    </row>
    <row r="195" spans="1:2" x14ac:dyDescent="0.25">
      <c r="A195" s="5" t="s">
        <v>72</v>
      </c>
      <c r="B195" s="42">
        <v>0</v>
      </c>
    </row>
    <row r="196" spans="1:2" x14ac:dyDescent="0.25">
      <c r="A196" s="5" t="s">
        <v>73</v>
      </c>
      <c r="B196" s="42">
        <v>0</v>
      </c>
    </row>
    <row r="197" spans="1:2" x14ac:dyDescent="0.25">
      <c r="A197" s="5" t="s">
        <v>75</v>
      </c>
      <c r="B197" s="42">
        <v>0</v>
      </c>
    </row>
    <row r="198" spans="1:2" x14ac:dyDescent="0.25">
      <c r="A198" s="5" t="s">
        <v>76</v>
      </c>
      <c r="B198" s="42">
        <v>0</v>
      </c>
    </row>
    <row r="199" spans="1:2" x14ac:dyDescent="0.25">
      <c r="A199" s="5" t="s">
        <v>77</v>
      </c>
      <c r="B199" s="42">
        <v>0</v>
      </c>
    </row>
    <row r="200" spans="1:2" x14ac:dyDescent="0.25">
      <c r="A200" s="5" t="s">
        <v>78</v>
      </c>
      <c r="B200" s="42">
        <v>0</v>
      </c>
    </row>
    <row r="201" spans="1:2" x14ac:dyDescent="0.25">
      <c r="A201" s="5" t="s">
        <v>108</v>
      </c>
      <c r="B201" s="42">
        <v>0</v>
      </c>
    </row>
    <row r="202" spans="1:2" x14ac:dyDescent="0.25">
      <c r="A202" s="4" t="s">
        <v>44</v>
      </c>
      <c r="B202" s="40">
        <f>SUM(B192:B201)</f>
        <v>195.7</v>
      </c>
    </row>
    <row r="203" spans="1:2" x14ac:dyDescent="0.25">
      <c r="A203" s="4" t="s">
        <v>45</v>
      </c>
      <c r="B203" s="40">
        <f>B189-B202</f>
        <v>-195.7</v>
      </c>
    </row>
    <row r="204" spans="1:2" x14ac:dyDescent="0.25">
      <c r="A204" s="10"/>
      <c r="B204" s="49"/>
    </row>
    <row r="205" spans="1:2" x14ac:dyDescent="0.25">
      <c r="A205" s="34" t="s">
        <v>30</v>
      </c>
      <c r="B205" s="38" t="s">
        <v>152</v>
      </c>
    </row>
    <row r="206" spans="1:2" x14ac:dyDescent="0.25">
      <c r="A206" s="35"/>
      <c r="B206" s="47" t="s">
        <v>147</v>
      </c>
    </row>
    <row r="207" spans="1:2" x14ac:dyDescent="0.25">
      <c r="A207" s="5" t="s">
        <v>49</v>
      </c>
      <c r="B207" s="41"/>
    </row>
    <row r="208" spans="1:2" x14ac:dyDescent="0.25">
      <c r="A208" s="5" t="s">
        <v>8</v>
      </c>
      <c r="B208" s="42">
        <v>0</v>
      </c>
    </row>
    <row r="209" spans="1:2" x14ac:dyDescent="0.25">
      <c r="A209" s="5" t="s">
        <v>12</v>
      </c>
      <c r="B209" s="42">
        <v>49.4</v>
      </c>
    </row>
    <row r="210" spans="1:2" x14ac:dyDescent="0.25">
      <c r="A210" s="4" t="s">
        <v>43</v>
      </c>
      <c r="B210" s="44">
        <f>SUM(B208:B209)</f>
        <v>49.4</v>
      </c>
    </row>
    <row r="211" spans="1:2" x14ac:dyDescent="0.25">
      <c r="A211" s="1"/>
      <c r="B211" s="45"/>
    </row>
    <row r="212" spans="1:2" x14ac:dyDescent="0.25">
      <c r="A212" s="5" t="s">
        <v>52</v>
      </c>
      <c r="B212" s="45"/>
    </row>
    <row r="213" spans="1:2" x14ac:dyDescent="0.25">
      <c r="A213" s="5" t="s">
        <v>57</v>
      </c>
      <c r="B213" s="42">
        <v>1</v>
      </c>
    </row>
    <row r="214" spans="1:2" x14ac:dyDescent="0.25">
      <c r="A214" s="5" t="s">
        <v>66</v>
      </c>
      <c r="B214" s="42">
        <v>221.44</v>
      </c>
    </row>
    <row r="215" spans="1:2" x14ac:dyDescent="0.25">
      <c r="A215" s="5" t="s">
        <v>84</v>
      </c>
      <c r="B215" s="42">
        <v>895.62</v>
      </c>
    </row>
    <row r="216" spans="1:2" x14ac:dyDescent="0.25">
      <c r="A216" s="5" t="s">
        <v>72</v>
      </c>
      <c r="B216" s="42">
        <v>1251.53</v>
      </c>
    </row>
    <row r="217" spans="1:2" x14ac:dyDescent="0.25">
      <c r="A217" s="5" t="s">
        <v>73</v>
      </c>
      <c r="B217" s="42">
        <v>619.36</v>
      </c>
    </row>
    <row r="218" spans="1:2" x14ac:dyDescent="0.25">
      <c r="A218" s="5" t="s">
        <v>74</v>
      </c>
      <c r="B218" s="42">
        <v>257.5</v>
      </c>
    </row>
    <row r="219" spans="1:2" x14ac:dyDescent="0.25">
      <c r="A219" s="5" t="s">
        <v>75</v>
      </c>
      <c r="B219" s="42">
        <v>26687.32</v>
      </c>
    </row>
    <row r="220" spans="1:2" x14ac:dyDescent="0.25">
      <c r="A220" s="30" t="s">
        <v>76</v>
      </c>
      <c r="B220" s="42">
        <v>0</v>
      </c>
    </row>
    <row r="221" spans="1:2" x14ac:dyDescent="0.25">
      <c r="A221" s="30" t="s">
        <v>79</v>
      </c>
      <c r="B221" s="96">
        <v>0</v>
      </c>
    </row>
    <row r="222" spans="1:2" x14ac:dyDescent="0.25">
      <c r="A222" s="4" t="s">
        <v>44</v>
      </c>
      <c r="B222" s="40">
        <f>SUM(B213:B220)</f>
        <v>29933.77</v>
      </c>
    </row>
    <row r="223" spans="1:2" x14ac:dyDescent="0.25">
      <c r="A223" s="4" t="s">
        <v>45</v>
      </c>
      <c r="B223" s="40">
        <f>B210-B222</f>
        <v>-29884.37</v>
      </c>
    </row>
    <row r="224" spans="1:2" x14ac:dyDescent="0.25">
      <c r="A224" s="2"/>
      <c r="B224" s="41"/>
    </row>
    <row r="225" spans="1:8" x14ac:dyDescent="0.25">
      <c r="A225" s="34" t="s">
        <v>120</v>
      </c>
      <c r="B225" s="38" t="s">
        <v>152</v>
      </c>
    </row>
    <row r="226" spans="1:8" x14ac:dyDescent="0.25">
      <c r="A226" s="35"/>
      <c r="B226" s="47" t="s">
        <v>147</v>
      </c>
    </row>
    <row r="227" spans="1:8" x14ac:dyDescent="0.25">
      <c r="A227" s="5" t="s">
        <v>49</v>
      </c>
      <c r="B227" s="41"/>
    </row>
    <row r="228" spans="1:8" x14ac:dyDescent="0.25">
      <c r="A228" s="5" t="s">
        <v>117</v>
      </c>
      <c r="B228" s="43">
        <v>0</v>
      </c>
    </row>
    <row r="229" spans="1:8" x14ac:dyDescent="0.25">
      <c r="A229" s="4" t="s">
        <v>43</v>
      </c>
      <c r="B229" s="44">
        <f>B228</f>
        <v>0</v>
      </c>
    </row>
    <row r="230" spans="1:8" x14ac:dyDescent="0.25">
      <c r="A230" s="1"/>
      <c r="B230" s="45"/>
    </row>
    <row r="231" spans="1:8" x14ac:dyDescent="0.25">
      <c r="A231" s="5" t="s">
        <v>52</v>
      </c>
      <c r="B231" s="45"/>
    </row>
    <row r="232" spans="1:8" x14ac:dyDescent="0.25">
      <c r="A232" s="5" t="s">
        <v>57</v>
      </c>
      <c r="B232" s="42">
        <v>0</v>
      </c>
    </row>
    <row r="233" spans="1:8" x14ac:dyDescent="0.25">
      <c r="A233" s="5" t="s">
        <v>100</v>
      </c>
      <c r="B233" s="42">
        <v>0</v>
      </c>
    </row>
    <row r="234" spans="1:8" x14ac:dyDescent="0.25">
      <c r="A234" s="5" t="s">
        <v>84</v>
      </c>
      <c r="B234" s="42">
        <v>0</v>
      </c>
    </row>
    <row r="235" spans="1:8" x14ac:dyDescent="0.25">
      <c r="A235" s="5" t="s">
        <v>105</v>
      </c>
      <c r="B235" s="42">
        <v>0</v>
      </c>
    </row>
    <row r="236" spans="1:8" x14ac:dyDescent="0.25">
      <c r="A236" s="5" t="s">
        <v>69</v>
      </c>
      <c r="B236" s="42">
        <v>0</v>
      </c>
    </row>
    <row r="237" spans="1:8" x14ac:dyDescent="0.25">
      <c r="A237" s="4" t="s">
        <v>44</v>
      </c>
      <c r="B237" s="40">
        <f>SUM(B232:B236)</f>
        <v>0</v>
      </c>
    </row>
    <row r="238" spans="1:8" x14ac:dyDescent="0.25">
      <c r="A238" s="4" t="s">
        <v>45</v>
      </c>
      <c r="B238" s="40">
        <f>B229-B237</f>
        <v>0</v>
      </c>
    </row>
    <row r="239" spans="1:8" x14ac:dyDescent="0.25">
      <c r="A239" s="2"/>
      <c r="B239" s="41"/>
    </row>
    <row r="240" spans="1:8" x14ac:dyDescent="0.25">
      <c r="A240" s="34" t="s">
        <v>157</v>
      </c>
      <c r="B240" s="38" t="s">
        <v>152</v>
      </c>
      <c r="H240" s="98"/>
    </row>
    <row r="241" spans="1:2" x14ac:dyDescent="0.25">
      <c r="A241" s="35"/>
      <c r="B241" s="47" t="s">
        <v>147</v>
      </c>
    </row>
    <row r="242" spans="1:2" x14ac:dyDescent="0.25">
      <c r="A242" s="5" t="s">
        <v>49</v>
      </c>
      <c r="B242" s="41"/>
    </row>
    <row r="243" spans="1:2" x14ac:dyDescent="0.25">
      <c r="A243" s="5" t="s">
        <v>8</v>
      </c>
      <c r="B243" s="42">
        <v>0</v>
      </c>
    </row>
    <row r="244" spans="1:2" x14ac:dyDescent="0.25">
      <c r="A244" s="5" t="s">
        <v>12</v>
      </c>
      <c r="B244" s="43"/>
    </row>
    <row r="245" spans="1:2" x14ac:dyDescent="0.25">
      <c r="A245" s="4" t="s">
        <v>43</v>
      </c>
      <c r="B245" s="44">
        <f>SUM(B243:B244)</f>
        <v>0</v>
      </c>
    </row>
    <row r="246" spans="1:2" x14ac:dyDescent="0.25">
      <c r="A246" s="1"/>
      <c r="B246" s="45"/>
    </row>
    <row r="247" spans="1:2" x14ac:dyDescent="0.25">
      <c r="A247" s="5" t="s">
        <v>52</v>
      </c>
      <c r="B247" s="45"/>
    </row>
    <row r="248" spans="1:2" x14ac:dyDescent="0.25">
      <c r="A248" s="5" t="s">
        <v>57</v>
      </c>
      <c r="B248" s="42">
        <v>0</v>
      </c>
    </row>
    <row r="249" spans="1:2" x14ac:dyDescent="0.25">
      <c r="A249" s="5" t="s">
        <v>99</v>
      </c>
      <c r="B249" s="42">
        <v>0</v>
      </c>
    </row>
    <row r="250" spans="1:2" x14ac:dyDescent="0.25">
      <c r="A250" s="5" t="s">
        <v>66</v>
      </c>
      <c r="B250" s="42">
        <v>0</v>
      </c>
    </row>
    <row r="251" spans="1:2" x14ac:dyDescent="0.25">
      <c r="A251" s="5" t="s">
        <v>105</v>
      </c>
      <c r="B251" s="42">
        <v>0</v>
      </c>
    </row>
    <row r="252" spans="1:2" x14ac:dyDescent="0.25">
      <c r="A252" s="5" t="s">
        <v>69</v>
      </c>
      <c r="B252" s="42">
        <v>0</v>
      </c>
    </row>
    <row r="253" spans="1:2" x14ac:dyDescent="0.25">
      <c r="A253" s="5" t="s">
        <v>72</v>
      </c>
      <c r="B253" s="42">
        <v>0</v>
      </c>
    </row>
    <row r="254" spans="1:2" x14ac:dyDescent="0.25">
      <c r="A254" s="5" t="s">
        <v>73</v>
      </c>
      <c r="B254" s="42">
        <v>0</v>
      </c>
    </row>
    <row r="255" spans="1:2" x14ac:dyDescent="0.25">
      <c r="A255" s="5" t="s">
        <v>75</v>
      </c>
      <c r="B255" s="42">
        <v>0</v>
      </c>
    </row>
    <row r="256" spans="1:2" x14ac:dyDescent="0.25">
      <c r="A256" s="5" t="s">
        <v>77</v>
      </c>
      <c r="B256" s="42">
        <v>0</v>
      </c>
    </row>
    <row r="257" spans="1:2" x14ac:dyDescent="0.25">
      <c r="A257" s="5" t="s">
        <v>78</v>
      </c>
      <c r="B257" s="42">
        <v>0</v>
      </c>
    </row>
    <row r="258" spans="1:2" x14ac:dyDescent="0.25">
      <c r="A258" s="5" t="s">
        <v>109</v>
      </c>
      <c r="B258" s="42">
        <v>0</v>
      </c>
    </row>
    <row r="259" spans="1:2" x14ac:dyDescent="0.25">
      <c r="A259" s="5" t="s">
        <v>122</v>
      </c>
      <c r="B259" s="42"/>
    </row>
    <row r="260" spans="1:2" x14ac:dyDescent="0.25">
      <c r="A260" s="4" t="s">
        <v>44</v>
      </c>
      <c r="B260" s="40">
        <f>SUM(B248:B259)</f>
        <v>0</v>
      </c>
    </row>
    <row r="261" spans="1:2" x14ac:dyDescent="0.25">
      <c r="A261" s="4" t="s">
        <v>45</v>
      </c>
      <c r="B261" s="40">
        <f>B245-B260</f>
        <v>0</v>
      </c>
    </row>
    <row r="262" spans="1:2" x14ac:dyDescent="0.25">
      <c r="A262" s="4"/>
      <c r="B262" s="97"/>
    </row>
    <row r="263" spans="1:2" x14ac:dyDescent="0.25">
      <c r="A263" s="34" t="s">
        <v>156</v>
      </c>
      <c r="B263" s="38" t="s">
        <v>152</v>
      </c>
    </row>
    <row r="264" spans="1:2" x14ac:dyDescent="0.25">
      <c r="A264" s="35"/>
      <c r="B264" s="47" t="s">
        <v>147</v>
      </c>
    </row>
    <row r="265" spans="1:2" x14ac:dyDescent="0.25">
      <c r="A265" s="5" t="s">
        <v>49</v>
      </c>
      <c r="B265" s="41"/>
    </row>
    <row r="266" spans="1:2" x14ac:dyDescent="0.25">
      <c r="A266" s="5" t="s">
        <v>8</v>
      </c>
      <c r="B266" s="42">
        <v>24105</v>
      </c>
    </row>
    <row r="267" spans="1:2" x14ac:dyDescent="0.25">
      <c r="A267" s="5" t="s">
        <v>12</v>
      </c>
      <c r="B267" s="43"/>
    </row>
    <row r="268" spans="1:2" x14ac:dyDescent="0.25">
      <c r="A268" s="4" t="s">
        <v>43</v>
      </c>
      <c r="B268" s="44">
        <f>SUM(B266:B267)</f>
        <v>24105</v>
      </c>
    </row>
    <row r="269" spans="1:2" x14ac:dyDescent="0.25">
      <c r="A269" s="1"/>
      <c r="B269" s="45"/>
    </row>
    <row r="270" spans="1:2" x14ac:dyDescent="0.25">
      <c r="A270" s="5" t="s">
        <v>52</v>
      </c>
      <c r="B270" s="45"/>
    </row>
    <row r="271" spans="1:2" x14ac:dyDescent="0.25">
      <c r="A271" s="5" t="s">
        <v>57</v>
      </c>
      <c r="B271" s="42">
        <v>0</v>
      </c>
    </row>
    <row r="272" spans="1:2" x14ac:dyDescent="0.25">
      <c r="A272" s="5" t="s">
        <v>99</v>
      </c>
      <c r="B272" s="42">
        <v>0</v>
      </c>
    </row>
    <row r="273" spans="1:2" x14ac:dyDescent="0.25">
      <c r="A273" s="5" t="s">
        <v>66</v>
      </c>
      <c r="B273" s="42">
        <v>0</v>
      </c>
    </row>
    <row r="274" spans="1:2" x14ac:dyDescent="0.25">
      <c r="A274" s="5" t="s">
        <v>105</v>
      </c>
      <c r="B274" s="42">
        <v>0</v>
      </c>
    </row>
    <row r="275" spans="1:2" x14ac:dyDescent="0.25">
      <c r="A275" s="5" t="s">
        <v>69</v>
      </c>
      <c r="B275" s="42">
        <v>0</v>
      </c>
    </row>
    <row r="276" spans="1:2" x14ac:dyDescent="0.25">
      <c r="A276" s="5" t="s">
        <v>72</v>
      </c>
      <c r="B276" s="42">
        <v>0</v>
      </c>
    </row>
    <row r="277" spans="1:2" x14ac:dyDescent="0.25">
      <c r="A277" s="5" t="s">
        <v>73</v>
      </c>
      <c r="B277" s="42">
        <v>0</v>
      </c>
    </row>
    <row r="278" spans="1:2" x14ac:dyDescent="0.25">
      <c r="A278" s="5" t="s">
        <v>75</v>
      </c>
      <c r="B278" s="42">
        <v>0</v>
      </c>
    </row>
    <row r="279" spans="1:2" x14ac:dyDescent="0.25">
      <c r="A279" s="5" t="s">
        <v>77</v>
      </c>
      <c r="B279" s="42">
        <v>0</v>
      </c>
    </row>
    <row r="280" spans="1:2" x14ac:dyDescent="0.25">
      <c r="A280" s="5" t="s">
        <v>78</v>
      </c>
      <c r="B280" s="42">
        <v>0</v>
      </c>
    </row>
    <row r="281" spans="1:2" x14ac:dyDescent="0.25">
      <c r="A281" s="5" t="s">
        <v>109</v>
      </c>
      <c r="B281" s="42">
        <v>0</v>
      </c>
    </row>
    <row r="282" spans="1:2" x14ac:dyDescent="0.25">
      <c r="A282" s="5" t="s">
        <v>122</v>
      </c>
      <c r="B282" s="42"/>
    </row>
    <row r="283" spans="1:2" x14ac:dyDescent="0.25">
      <c r="A283" s="4" t="s">
        <v>44</v>
      </c>
      <c r="B283" s="40">
        <f>SUM(B271:B282)</f>
        <v>0</v>
      </c>
    </row>
    <row r="284" spans="1:2" x14ac:dyDescent="0.25">
      <c r="A284" s="4" t="s">
        <v>45</v>
      </c>
      <c r="B284" s="40">
        <f>B268-B283</f>
        <v>24105</v>
      </c>
    </row>
    <row r="285" spans="1:2" x14ac:dyDescent="0.25">
      <c r="A285" s="2"/>
      <c r="B285" s="41"/>
    </row>
    <row r="286" spans="1:2" x14ac:dyDescent="0.25">
      <c r="A286" s="34" t="s">
        <v>28</v>
      </c>
      <c r="B286" s="38" t="s">
        <v>47</v>
      </c>
    </row>
    <row r="287" spans="1:2" x14ac:dyDescent="0.25">
      <c r="A287" s="35"/>
      <c r="B287" s="47" t="s">
        <v>48</v>
      </c>
    </row>
    <row r="288" spans="1:2" x14ac:dyDescent="0.25">
      <c r="A288" s="5" t="s">
        <v>49</v>
      </c>
      <c r="B288" s="41"/>
    </row>
    <row r="289" spans="1:2" x14ac:dyDescent="0.25">
      <c r="A289" s="5" t="s">
        <v>158</v>
      </c>
      <c r="B289" s="42">
        <v>383072.55</v>
      </c>
    </row>
    <row r="290" spans="1:2" x14ac:dyDescent="0.25">
      <c r="A290" s="5" t="s">
        <v>22</v>
      </c>
      <c r="B290" s="42">
        <v>0</v>
      </c>
    </row>
    <row r="291" spans="1:2" x14ac:dyDescent="0.25">
      <c r="A291" s="5" t="s">
        <v>17</v>
      </c>
      <c r="B291" s="42">
        <v>28777.59</v>
      </c>
    </row>
    <row r="292" spans="1:2" x14ac:dyDescent="0.25">
      <c r="A292" s="5" t="s">
        <v>18</v>
      </c>
      <c r="B292" s="42">
        <v>5275.05</v>
      </c>
    </row>
    <row r="293" spans="1:2" x14ac:dyDescent="0.25">
      <c r="A293" s="5" t="s">
        <v>26</v>
      </c>
      <c r="B293" s="42">
        <v>2642.2</v>
      </c>
    </row>
    <row r="294" spans="1:2" x14ac:dyDescent="0.25">
      <c r="A294" s="5" t="s">
        <v>27</v>
      </c>
      <c r="B294" s="42">
        <v>0</v>
      </c>
    </row>
    <row r="295" spans="1:2" x14ac:dyDescent="0.25">
      <c r="A295" s="5" t="s">
        <v>23</v>
      </c>
      <c r="B295" s="42">
        <v>981.8</v>
      </c>
    </row>
    <row r="296" spans="1:2" x14ac:dyDescent="0.25">
      <c r="A296" s="5" t="s">
        <v>20</v>
      </c>
      <c r="B296" s="42">
        <v>0</v>
      </c>
    </row>
    <row r="297" spans="1:2" x14ac:dyDescent="0.25">
      <c r="A297" s="5" t="s">
        <v>14</v>
      </c>
      <c r="B297" s="42">
        <v>4414.6899999999996</v>
      </c>
    </row>
    <row r="298" spans="1:2" x14ac:dyDescent="0.25">
      <c r="A298" s="5" t="s">
        <v>12</v>
      </c>
      <c r="B298" s="42">
        <v>995.16</v>
      </c>
    </row>
    <row r="299" spans="1:2" x14ac:dyDescent="0.25">
      <c r="A299" s="5" t="s">
        <v>16</v>
      </c>
      <c r="B299" s="42">
        <v>24367.1</v>
      </c>
    </row>
    <row r="300" spans="1:2" x14ac:dyDescent="0.25">
      <c r="A300" s="5" t="s">
        <v>98</v>
      </c>
      <c r="B300" s="43">
        <v>0</v>
      </c>
    </row>
    <row r="301" spans="1:2" x14ac:dyDescent="0.25">
      <c r="A301" s="4" t="s">
        <v>43</v>
      </c>
      <c r="B301" s="44">
        <f>SUM(B289:B300)</f>
        <v>450526.13999999996</v>
      </c>
    </row>
    <row r="302" spans="1:2" x14ac:dyDescent="0.25">
      <c r="A302" s="1"/>
      <c r="B302" s="45"/>
    </row>
    <row r="303" spans="1:2" x14ac:dyDescent="0.25">
      <c r="A303" s="5" t="s">
        <v>52</v>
      </c>
      <c r="B303" s="45"/>
    </row>
    <row r="304" spans="1:2" x14ac:dyDescent="0.25">
      <c r="A304" s="5" t="s">
        <v>123</v>
      </c>
      <c r="B304" s="42">
        <v>0</v>
      </c>
    </row>
    <row r="305" spans="1:2" x14ac:dyDescent="0.25">
      <c r="A305" s="5" t="s">
        <v>124</v>
      </c>
      <c r="B305" s="42">
        <v>0</v>
      </c>
    </row>
    <row r="306" spans="1:2" x14ac:dyDescent="0.25">
      <c r="A306" s="5" t="s">
        <v>125</v>
      </c>
      <c r="B306" s="42">
        <v>0</v>
      </c>
    </row>
    <row r="307" spans="1:2" x14ac:dyDescent="0.25">
      <c r="A307" s="5" t="s">
        <v>126</v>
      </c>
      <c r="B307" s="42">
        <v>0</v>
      </c>
    </row>
    <row r="308" spans="1:2" x14ac:dyDescent="0.25">
      <c r="A308" s="5" t="s">
        <v>127</v>
      </c>
      <c r="B308" s="42">
        <v>0</v>
      </c>
    </row>
    <row r="309" spans="1:2" x14ac:dyDescent="0.25">
      <c r="A309" s="5" t="s">
        <v>128</v>
      </c>
      <c r="B309" s="42">
        <v>0</v>
      </c>
    </row>
    <row r="310" spans="1:2" x14ac:dyDescent="0.25">
      <c r="A310" s="5" t="s">
        <v>57</v>
      </c>
      <c r="B310" s="42">
        <v>0</v>
      </c>
    </row>
    <row r="311" spans="1:2" x14ac:dyDescent="0.25">
      <c r="A311" s="30" t="s">
        <v>99</v>
      </c>
      <c r="B311" s="42">
        <v>0</v>
      </c>
    </row>
    <row r="312" spans="1:2" x14ac:dyDescent="0.25">
      <c r="A312" s="5" t="s">
        <v>159</v>
      </c>
      <c r="B312" s="42">
        <v>355311.02</v>
      </c>
    </row>
    <row r="313" spans="1:2" x14ac:dyDescent="0.25">
      <c r="A313" s="5" t="s">
        <v>153</v>
      </c>
      <c r="B313" s="42">
        <v>7259.37</v>
      </c>
    </row>
    <row r="314" spans="1:2" x14ac:dyDescent="0.25">
      <c r="A314" s="5" t="s">
        <v>66</v>
      </c>
      <c r="B314" s="42">
        <v>0</v>
      </c>
    </row>
    <row r="315" spans="1:2" x14ac:dyDescent="0.25">
      <c r="A315" s="5" t="s">
        <v>84</v>
      </c>
      <c r="B315" s="42">
        <v>0</v>
      </c>
    </row>
    <row r="316" spans="1:2" x14ac:dyDescent="0.25">
      <c r="A316" s="5" t="s">
        <v>130</v>
      </c>
      <c r="B316" s="42">
        <v>0</v>
      </c>
    </row>
    <row r="317" spans="1:2" x14ac:dyDescent="0.25">
      <c r="A317" s="5" t="s">
        <v>72</v>
      </c>
      <c r="B317" s="42">
        <v>5713.94</v>
      </c>
    </row>
    <row r="318" spans="1:2" x14ac:dyDescent="0.25">
      <c r="A318" s="5" t="s">
        <v>73</v>
      </c>
      <c r="B318" s="42">
        <v>2592.73</v>
      </c>
    </row>
    <row r="319" spans="1:2" x14ac:dyDescent="0.25">
      <c r="A319" s="5" t="s">
        <v>74</v>
      </c>
      <c r="B319" s="42">
        <v>1587.63</v>
      </c>
    </row>
    <row r="320" spans="1:2" x14ac:dyDescent="0.25">
      <c r="A320" s="5" t="s">
        <v>75</v>
      </c>
      <c r="B320" s="42">
        <v>133967.99</v>
      </c>
    </row>
    <row r="321" spans="1:2" x14ac:dyDescent="0.25">
      <c r="A321" s="5" t="s">
        <v>76</v>
      </c>
      <c r="B321" s="42">
        <v>0</v>
      </c>
    </row>
    <row r="322" spans="1:2" x14ac:dyDescent="0.25">
      <c r="A322" s="5" t="s">
        <v>77</v>
      </c>
      <c r="B322" s="42">
        <v>2213.12</v>
      </c>
    </row>
    <row r="323" spans="1:2" x14ac:dyDescent="0.25">
      <c r="A323" s="5" t="s">
        <v>78</v>
      </c>
      <c r="B323" s="42">
        <v>4417.3599999999997</v>
      </c>
    </row>
    <row r="324" spans="1:2" x14ac:dyDescent="0.25">
      <c r="A324" s="5" t="s">
        <v>79</v>
      </c>
      <c r="B324" s="42">
        <v>0</v>
      </c>
    </row>
    <row r="325" spans="1:2" x14ac:dyDescent="0.25">
      <c r="A325" s="5" t="s">
        <v>108</v>
      </c>
      <c r="B325" s="42">
        <v>634.41</v>
      </c>
    </row>
    <row r="326" spans="1:2" x14ac:dyDescent="0.25">
      <c r="A326" s="5" t="s">
        <v>85</v>
      </c>
      <c r="B326" s="42">
        <v>0</v>
      </c>
    </row>
    <row r="327" spans="1:2" x14ac:dyDescent="0.25">
      <c r="A327" s="5" t="s">
        <v>110</v>
      </c>
      <c r="B327" s="42">
        <v>80.5</v>
      </c>
    </row>
    <row r="328" spans="1:2" x14ac:dyDescent="0.25">
      <c r="A328" s="4" t="s">
        <v>44</v>
      </c>
      <c r="B328" s="40">
        <f>SUM(B304:B327)</f>
        <v>513778.06999999995</v>
      </c>
    </row>
    <row r="329" spans="1:2" x14ac:dyDescent="0.25">
      <c r="A329" s="4" t="s">
        <v>45</v>
      </c>
      <c r="B329" s="40">
        <f>B301-B328</f>
        <v>-63251.929999999993</v>
      </c>
    </row>
    <row r="330" spans="1:2" x14ac:dyDescent="0.25">
      <c r="A330" s="2"/>
      <c r="B330" s="41"/>
    </row>
    <row r="331" spans="1:2" x14ac:dyDescent="0.25">
      <c r="A331" s="34" t="s">
        <v>32</v>
      </c>
      <c r="B331" s="38" t="s">
        <v>47</v>
      </c>
    </row>
    <row r="332" spans="1:2" x14ac:dyDescent="0.25">
      <c r="A332" s="35"/>
      <c r="B332" s="47" t="s">
        <v>48</v>
      </c>
    </row>
    <row r="333" spans="1:2" x14ac:dyDescent="0.25">
      <c r="A333" s="5" t="s">
        <v>49</v>
      </c>
      <c r="B333" s="48"/>
    </row>
    <row r="334" spans="1:2" x14ac:dyDescent="0.25">
      <c r="A334" s="4" t="s">
        <v>43</v>
      </c>
      <c r="B334" s="44">
        <v>0</v>
      </c>
    </row>
    <row r="335" spans="1:2" x14ac:dyDescent="0.25">
      <c r="A335" s="1"/>
      <c r="B335" s="45"/>
    </row>
    <row r="336" spans="1:2" x14ac:dyDescent="0.25">
      <c r="A336" s="5" t="s">
        <v>52</v>
      </c>
      <c r="B336" s="45"/>
    </row>
    <row r="337" spans="1:2" x14ac:dyDescent="0.25">
      <c r="A337" s="5" t="s">
        <v>57</v>
      </c>
      <c r="B337" s="42">
        <v>1</v>
      </c>
    </row>
    <row r="338" spans="1:2" x14ac:dyDescent="0.25">
      <c r="A338" s="5" t="s">
        <v>84</v>
      </c>
      <c r="B338" s="42">
        <v>1012</v>
      </c>
    </row>
    <row r="339" spans="1:2" x14ac:dyDescent="0.25">
      <c r="A339" s="5" t="s">
        <v>72</v>
      </c>
      <c r="B339" s="42">
        <v>187.13</v>
      </c>
    </row>
    <row r="340" spans="1:2" x14ac:dyDescent="0.25">
      <c r="A340" s="5" t="s">
        <v>73</v>
      </c>
      <c r="B340" s="42">
        <v>84.12</v>
      </c>
    </row>
    <row r="341" spans="1:2" x14ac:dyDescent="0.25">
      <c r="A341" s="5" t="s">
        <v>74</v>
      </c>
      <c r="B341" s="42">
        <v>80.650000000000006</v>
      </c>
    </row>
    <row r="342" spans="1:2" x14ac:dyDescent="0.25">
      <c r="A342" s="5" t="s">
        <v>75</v>
      </c>
      <c r="B342" s="42">
        <v>3628.49</v>
      </c>
    </row>
    <row r="343" spans="1:2" x14ac:dyDescent="0.25">
      <c r="A343" s="5" t="s">
        <v>76</v>
      </c>
      <c r="B343" s="42">
        <v>0</v>
      </c>
    </row>
    <row r="344" spans="1:2" x14ac:dyDescent="0.25">
      <c r="A344" s="5" t="s">
        <v>96</v>
      </c>
      <c r="B344" s="42">
        <v>0</v>
      </c>
    </row>
    <row r="345" spans="1:2" x14ac:dyDescent="0.25">
      <c r="A345" s="4" t="s">
        <v>44</v>
      </c>
      <c r="B345" s="40">
        <f>SUM(B337:B344)</f>
        <v>4993.3899999999994</v>
      </c>
    </row>
    <row r="346" spans="1:2" x14ac:dyDescent="0.25">
      <c r="A346" s="4" t="s">
        <v>45</v>
      </c>
      <c r="B346" s="40">
        <f>B334-B345</f>
        <v>-4993.3899999999994</v>
      </c>
    </row>
    <row r="347" spans="1:2" x14ac:dyDescent="0.25">
      <c r="A347" s="2"/>
      <c r="B347" s="41"/>
    </row>
    <row r="348" spans="1:2" x14ac:dyDescent="0.25">
      <c r="A348" s="34" t="s">
        <v>33</v>
      </c>
      <c r="B348" s="38" t="s">
        <v>47</v>
      </c>
    </row>
    <row r="349" spans="1:2" x14ac:dyDescent="0.25">
      <c r="A349" s="35"/>
      <c r="B349" s="47" t="s">
        <v>48</v>
      </c>
    </row>
    <row r="350" spans="1:2" x14ac:dyDescent="0.25">
      <c r="A350" s="5" t="s">
        <v>49</v>
      </c>
      <c r="B350" s="41"/>
    </row>
    <row r="351" spans="1:2" x14ac:dyDescent="0.25">
      <c r="A351" s="5" t="s">
        <v>132</v>
      </c>
      <c r="B351" s="43">
        <v>0</v>
      </c>
    </row>
    <row r="352" spans="1:2" x14ac:dyDescent="0.25">
      <c r="A352" s="4" t="s">
        <v>43</v>
      </c>
      <c r="B352" s="44">
        <f>B351</f>
        <v>0</v>
      </c>
    </row>
    <row r="353" spans="1:2" x14ac:dyDescent="0.25">
      <c r="A353" s="1"/>
      <c r="B353" s="45"/>
    </row>
    <row r="354" spans="1:2" x14ac:dyDescent="0.25">
      <c r="A354" s="5" t="s">
        <v>52</v>
      </c>
      <c r="B354" s="45"/>
    </row>
    <row r="355" spans="1:2" x14ac:dyDescent="0.25">
      <c r="A355" s="5" t="s">
        <v>57</v>
      </c>
      <c r="B355" s="42">
        <v>1</v>
      </c>
    </row>
    <row r="356" spans="1:2" x14ac:dyDescent="0.25">
      <c r="A356" s="5" t="s">
        <v>84</v>
      </c>
      <c r="B356" s="42">
        <v>288.07</v>
      </c>
    </row>
    <row r="357" spans="1:2" x14ac:dyDescent="0.25">
      <c r="A357" s="5" t="s">
        <v>69</v>
      </c>
      <c r="B357" s="42">
        <v>0</v>
      </c>
    </row>
    <row r="358" spans="1:2" x14ac:dyDescent="0.25">
      <c r="A358" s="5" t="s">
        <v>72</v>
      </c>
      <c r="B358" s="42">
        <v>46.45</v>
      </c>
    </row>
    <row r="359" spans="1:2" x14ac:dyDescent="0.25">
      <c r="A359" s="5" t="s">
        <v>73</v>
      </c>
      <c r="B359" s="42">
        <v>49.62</v>
      </c>
    </row>
    <row r="360" spans="1:2" x14ac:dyDescent="0.25">
      <c r="A360" s="5" t="s">
        <v>74</v>
      </c>
      <c r="B360" s="42">
        <v>41.88</v>
      </c>
    </row>
    <row r="361" spans="1:2" x14ac:dyDescent="0.25">
      <c r="A361" s="5" t="s">
        <v>75</v>
      </c>
      <c r="B361" s="42">
        <v>2144.92</v>
      </c>
    </row>
    <row r="362" spans="1:2" x14ac:dyDescent="0.25">
      <c r="A362" s="5" t="s">
        <v>76</v>
      </c>
      <c r="B362" s="42">
        <v>0</v>
      </c>
    </row>
    <row r="363" spans="1:2" x14ac:dyDescent="0.25">
      <c r="A363" s="4" t="s">
        <v>44</v>
      </c>
      <c r="B363" s="40">
        <f>SUM(B355:B362)</f>
        <v>2571.94</v>
      </c>
    </row>
    <row r="364" spans="1:2" x14ac:dyDescent="0.25">
      <c r="A364" s="4" t="s">
        <v>45</v>
      </c>
      <c r="B364" s="40">
        <f>B352-B363</f>
        <v>-2571.94</v>
      </c>
    </row>
    <row r="365" spans="1:2" x14ac:dyDescent="0.25">
      <c r="A365" s="2"/>
      <c r="B365" s="41"/>
    </row>
    <row r="366" spans="1:2" x14ac:dyDescent="0.25">
      <c r="A366" s="34" t="s">
        <v>133</v>
      </c>
      <c r="B366" s="38" t="s">
        <v>47</v>
      </c>
    </row>
    <row r="367" spans="1:2" x14ac:dyDescent="0.25">
      <c r="A367" s="35"/>
      <c r="B367" s="47" t="s">
        <v>48</v>
      </c>
    </row>
    <row r="368" spans="1:2" x14ac:dyDescent="0.25">
      <c r="A368" s="5" t="s">
        <v>49</v>
      </c>
      <c r="B368" s="41"/>
    </row>
    <row r="369" spans="1:2" x14ac:dyDescent="0.25">
      <c r="A369" s="5" t="s">
        <v>8</v>
      </c>
      <c r="B369" s="42">
        <v>0</v>
      </c>
    </row>
    <row r="370" spans="1:2" x14ac:dyDescent="0.25">
      <c r="A370" s="4" t="s">
        <v>43</v>
      </c>
      <c r="B370" s="44">
        <f>B369</f>
        <v>0</v>
      </c>
    </row>
    <row r="371" spans="1:2" x14ac:dyDescent="0.25">
      <c r="A371" s="1"/>
      <c r="B371" s="45"/>
    </row>
    <row r="372" spans="1:2" x14ac:dyDescent="0.25">
      <c r="A372" s="5" t="s">
        <v>52</v>
      </c>
      <c r="B372" s="45"/>
    </row>
    <row r="373" spans="1:2" x14ac:dyDescent="0.25">
      <c r="A373" s="5" t="s">
        <v>89</v>
      </c>
      <c r="B373" s="42">
        <v>0</v>
      </c>
    </row>
    <row r="374" spans="1:2" x14ac:dyDescent="0.25">
      <c r="A374" s="5" t="s">
        <v>66</v>
      </c>
      <c r="B374" s="42">
        <v>0</v>
      </c>
    </row>
    <row r="375" spans="1:2" x14ac:dyDescent="0.25">
      <c r="A375" s="5" t="s">
        <v>69</v>
      </c>
      <c r="B375" s="42">
        <v>0</v>
      </c>
    </row>
    <row r="376" spans="1:2" x14ac:dyDescent="0.25">
      <c r="A376" s="5" t="s">
        <v>79</v>
      </c>
      <c r="B376" s="42">
        <v>0</v>
      </c>
    </row>
    <row r="377" spans="1:2" x14ac:dyDescent="0.25">
      <c r="A377" s="5" t="s">
        <v>96</v>
      </c>
      <c r="B377" s="42">
        <v>0</v>
      </c>
    </row>
    <row r="378" spans="1:2" x14ac:dyDescent="0.25">
      <c r="A378" s="5" t="s">
        <v>85</v>
      </c>
      <c r="B378" s="42">
        <v>0</v>
      </c>
    </row>
    <row r="379" spans="1:2" x14ac:dyDescent="0.25">
      <c r="A379" s="5" t="s">
        <v>93</v>
      </c>
      <c r="B379" s="42">
        <v>0</v>
      </c>
    </row>
    <row r="380" spans="1:2" x14ac:dyDescent="0.25">
      <c r="A380" s="5" t="s">
        <v>94</v>
      </c>
      <c r="B380" s="42">
        <v>0</v>
      </c>
    </row>
    <row r="381" spans="1:2" x14ac:dyDescent="0.25">
      <c r="A381" s="5" t="s">
        <v>44</v>
      </c>
      <c r="B381" s="39">
        <f>SUM(B373:B380)</f>
        <v>0</v>
      </c>
    </row>
    <row r="382" spans="1:2" x14ac:dyDescent="0.25">
      <c r="A382" s="4" t="s">
        <v>45</v>
      </c>
      <c r="B382" s="40">
        <f>B370-B381</f>
        <v>0</v>
      </c>
    </row>
    <row r="383" spans="1:2" x14ac:dyDescent="0.25">
      <c r="A383" s="2"/>
      <c r="B383" s="41"/>
    </row>
    <row r="384" spans="1:2" x14ac:dyDescent="0.25">
      <c r="A384" s="34" t="s">
        <v>31</v>
      </c>
      <c r="B384" s="38" t="s">
        <v>47</v>
      </c>
    </row>
    <row r="385" spans="1:2" x14ac:dyDescent="0.25">
      <c r="A385" s="36"/>
      <c r="B385" s="47" t="s">
        <v>48</v>
      </c>
    </row>
    <row r="386" spans="1:2" x14ac:dyDescent="0.25">
      <c r="A386" s="5" t="s">
        <v>49</v>
      </c>
      <c r="B386" s="48"/>
    </row>
    <row r="387" spans="1:2" x14ac:dyDescent="0.25">
      <c r="A387" s="5" t="s">
        <v>43</v>
      </c>
      <c r="B387" s="49">
        <v>0</v>
      </c>
    </row>
    <row r="388" spans="1:2" x14ac:dyDescent="0.25">
      <c r="A388" s="1"/>
      <c r="B388" s="45"/>
    </row>
    <row r="389" spans="1:2" x14ac:dyDescent="0.25">
      <c r="A389" s="5" t="s">
        <v>52</v>
      </c>
      <c r="B389" s="45"/>
    </row>
    <row r="390" spans="1:2" x14ac:dyDescent="0.25">
      <c r="A390" s="5" t="s">
        <v>66</v>
      </c>
      <c r="B390" s="42">
        <v>0</v>
      </c>
    </row>
    <row r="391" spans="1:2" x14ac:dyDescent="0.25">
      <c r="A391" s="5" t="s">
        <v>84</v>
      </c>
      <c r="B391" s="42">
        <v>0</v>
      </c>
    </row>
    <row r="392" spans="1:2" x14ac:dyDescent="0.25">
      <c r="A392" s="5" t="s">
        <v>69</v>
      </c>
      <c r="B392" s="42">
        <v>0</v>
      </c>
    </row>
    <row r="393" spans="1:2" x14ac:dyDescent="0.25">
      <c r="A393" s="5" t="s">
        <v>72</v>
      </c>
      <c r="B393" s="42">
        <v>0</v>
      </c>
    </row>
    <row r="394" spans="1:2" x14ac:dyDescent="0.25">
      <c r="A394" s="5" t="s">
        <v>73</v>
      </c>
      <c r="B394" s="42">
        <v>0</v>
      </c>
    </row>
    <row r="395" spans="1:2" x14ac:dyDescent="0.25">
      <c r="A395" s="5" t="s">
        <v>75</v>
      </c>
      <c r="B395" s="42">
        <v>0</v>
      </c>
    </row>
    <row r="396" spans="1:2" x14ac:dyDescent="0.25">
      <c r="A396" s="5" t="s">
        <v>76</v>
      </c>
      <c r="B396" s="42">
        <v>0</v>
      </c>
    </row>
    <row r="397" spans="1:2" x14ac:dyDescent="0.25">
      <c r="A397" s="5" t="s">
        <v>94</v>
      </c>
      <c r="B397" s="42">
        <v>0</v>
      </c>
    </row>
    <row r="398" spans="1:2" x14ac:dyDescent="0.25">
      <c r="A398" s="4" t="s">
        <v>44</v>
      </c>
      <c r="B398" s="40">
        <f>SUM(B390:B397)</f>
        <v>0</v>
      </c>
    </row>
    <row r="399" spans="1:2" x14ac:dyDescent="0.25">
      <c r="A399" s="4" t="s">
        <v>45</v>
      </c>
      <c r="B399" s="40">
        <f>B387-B398</f>
        <v>0</v>
      </c>
    </row>
    <row r="400" spans="1:2" x14ac:dyDescent="0.25">
      <c r="A400" s="2"/>
      <c r="B400" s="41"/>
    </row>
    <row r="401" spans="1:2" x14ac:dyDescent="0.25">
      <c r="A401" s="2"/>
      <c r="B401" s="45"/>
    </row>
    <row r="402" spans="1:2" x14ac:dyDescent="0.25">
      <c r="A402" s="34" t="s">
        <v>134</v>
      </c>
      <c r="B402" s="38" t="s">
        <v>47</v>
      </c>
    </row>
    <row r="403" spans="1:2" x14ac:dyDescent="0.25">
      <c r="A403" s="35"/>
      <c r="B403" s="47" t="s">
        <v>48</v>
      </c>
    </row>
    <row r="404" spans="1:2" x14ac:dyDescent="0.25">
      <c r="A404" s="5" t="s">
        <v>49</v>
      </c>
      <c r="B404" s="48"/>
    </row>
    <row r="405" spans="1:2" x14ac:dyDescent="0.25">
      <c r="A405" s="4" t="s">
        <v>43</v>
      </c>
      <c r="B405" s="44">
        <v>0</v>
      </c>
    </row>
    <row r="406" spans="1:2" x14ac:dyDescent="0.25">
      <c r="A406" s="1"/>
      <c r="B406" s="45"/>
    </row>
    <row r="407" spans="1:2" x14ac:dyDescent="0.25">
      <c r="A407" s="5" t="s">
        <v>52</v>
      </c>
      <c r="B407" s="45"/>
    </row>
    <row r="408" spans="1:2" x14ac:dyDescent="0.25">
      <c r="A408" s="5" t="s">
        <v>66</v>
      </c>
      <c r="B408" s="42">
        <v>0</v>
      </c>
    </row>
    <row r="409" spans="1:2" x14ac:dyDescent="0.25">
      <c r="A409" s="5" t="s">
        <v>84</v>
      </c>
      <c r="B409" s="42">
        <v>5019.2</v>
      </c>
    </row>
    <row r="410" spans="1:2" x14ac:dyDescent="0.25">
      <c r="A410" s="5" t="s">
        <v>72</v>
      </c>
      <c r="B410" s="42">
        <v>0</v>
      </c>
    </row>
    <row r="411" spans="1:2" x14ac:dyDescent="0.25">
      <c r="A411" s="5" t="s">
        <v>73</v>
      </c>
      <c r="B411" s="42">
        <v>0</v>
      </c>
    </row>
    <row r="412" spans="1:2" x14ac:dyDescent="0.25">
      <c r="A412" s="5" t="s">
        <v>75</v>
      </c>
      <c r="B412" s="42">
        <v>0</v>
      </c>
    </row>
    <row r="413" spans="1:2" x14ac:dyDescent="0.25">
      <c r="A413" s="5" t="s">
        <v>76</v>
      </c>
      <c r="B413" s="42">
        <v>0</v>
      </c>
    </row>
    <row r="414" spans="1:2" x14ac:dyDescent="0.25">
      <c r="A414" s="5" t="s">
        <v>85</v>
      </c>
      <c r="B414" s="42">
        <v>0</v>
      </c>
    </row>
    <row r="415" spans="1:2" x14ac:dyDescent="0.25">
      <c r="A415" s="5" t="s">
        <v>94</v>
      </c>
      <c r="B415" s="42">
        <v>0</v>
      </c>
    </row>
    <row r="416" spans="1:2" x14ac:dyDescent="0.25">
      <c r="A416" s="4" t="s">
        <v>44</v>
      </c>
      <c r="B416" s="40">
        <f>SUM(B408:B415)</f>
        <v>5019.2</v>
      </c>
    </row>
    <row r="417" spans="1:2" x14ac:dyDescent="0.25">
      <c r="A417" s="4" t="s">
        <v>45</v>
      </c>
      <c r="B417" s="40">
        <f>B405-B416</f>
        <v>-5019.2</v>
      </c>
    </row>
    <row r="418" spans="1:2" x14ac:dyDescent="0.25">
      <c r="A418" s="2"/>
      <c r="B418" s="41"/>
    </row>
    <row r="419" spans="1:2" x14ac:dyDescent="0.25">
      <c r="A419" s="34" t="s">
        <v>29</v>
      </c>
      <c r="B419" s="38" t="s">
        <v>47</v>
      </c>
    </row>
    <row r="420" spans="1:2" x14ac:dyDescent="0.25">
      <c r="A420" s="35"/>
      <c r="B420" s="47" t="s">
        <v>48</v>
      </c>
    </row>
    <row r="421" spans="1:2" x14ac:dyDescent="0.25">
      <c r="A421" s="5" t="s">
        <v>49</v>
      </c>
      <c r="B421" s="41"/>
    </row>
    <row r="422" spans="1:2" x14ac:dyDescent="0.25">
      <c r="A422" s="5" t="s">
        <v>117</v>
      </c>
      <c r="B422" s="42">
        <v>0</v>
      </c>
    </row>
    <row r="423" spans="1:2" x14ac:dyDescent="0.25">
      <c r="A423" s="5" t="s">
        <v>21</v>
      </c>
      <c r="B423" s="42">
        <v>350</v>
      </c>
    </row>
    <row r="424" spans="1:2" x14ac:dyDescent="0.25">
      <c r="A424" s="5" t="s">
        <v>24</v>
      </c>
      <c r="B424" s="42">
        <v>1015.06</v>
      </c>
    </row>
    <row r="425" spans="1:2" x14ac:dyDescent="0.25">
      <c r="A425" s="5" t="s">
        <v>135</v>
      </c>
      <c r="B425" s="42">
        <v>395</v>
      </c>
    </row>
    <row r="426" spans="1:2" x14ac:dyDescent="0.25">
      <c r="A426" s="5" t="s">
        <v>12</v>
      </c>
      <c r="B426" s="91">
        <v>2432.25</v>
      </c>
    </row>
    <row r="427" spans="1:2" x14ac:dyDescent="0.25">
      <c r="A427" s="5" t="s">
        <v>25</v>
      </c>
      <c r="B427" s="91">
        <v>0</v>
      </c>
    </row>
    <row r="428" spans="1:2" x14ac:dyDescent="0.25">
      <c r="A428" s="4" t="s">
        <v>43</v>
      </c>
      <c r="B428" s="44">
        <f>SUM(B422:B427)</f>
        <v>4192.3099999999995</v>
      </c>
    </row>
    <row r="429" spans="1:2" x14ac:dyDescent="0.25">
      <c r="A429" s="1"/>
      <c r="B429" s="45"/>
    </row>
    <row r="430" spans="1:2" x14ac:dyDescent="0.25">
      <c r="A430" s="5" t="s">
        <v>52</v>
      </c>
      <c r="B430" s="45"/>
    </row>
    <row r="431" spans="1:2" x14ac:dyDescent="0.25">
      <c r="A431" s="5" t="s">
        <v>136</v>
      </c>
      <c r="B431" s="42">
        <v>0</v>
      </c>
    </row>
    <row r="432" spans="1:2" x14ac:dyDescent="0.25">
      <c r="A432" s="5" t="s">
        <v>57</v>
      </c>
      <c r="B432" s="42">
        <v>10</v>
      </c>
    </row>
    <row r="433" spans="1:2" x14ac:dyDescent="0.25">
      <c r="A433" s="5" t="s">
        <v>100</v>
      </c>
      <c r="B433" s="42">
        <v>168</v>
      </c>
    </row>
    <row r="434" spans="1:2" x14ac:dyDescent="0.25">
      <c r="A434" s="5" t="s">
        <v>89</v>
      </c>
      <c r="B434" s="42">
        <v>0</v>
      </c>
    </row>
    <row r="435" spans="1:2" x14ac:dyDescent="0.25">
      <c r="A435" s="5" t="s">
        <v>153</v>
      </c>
      <c r="B435" s="42">
        <v>6981.53</v>
      </c>
    </row>
    <row r="436" spans="1:2" x14ac:dyDescent="0.25">
      <c r="A436" s="5" t="s">
        <v>66</v>
      </c>
      <c r="B436" s="42">
        <v>6770.33</v>
      </c>
    </row>
    <row r="437" spans="1:2" x14ac:dyDescent="0.25">
      <c r="A437" s="5" t="s">
        <v>67</v>
      </c>
      <c r="B437" s="42">
        <v>0</v>
      </c>
    </row>
    <row r="438" spans="1:2" x14ac:dyDescent="0.25">
      <c r="A438" s="5" t="s">
        <v>84</v>
      </c>
      <c r="B438" s="42">
        <v>9045.4599999999991</v>
      </c>
    </row>
    <row r="439" spans="1:2" x14ac:dyDescent="0.25">
      <c r="A439" s="5" t="s">
        <v>104</v>
      </c>
      <c r="B439" s="42">
        <v>5</v>
      </c>
    </row>
    <row r="440" spans="1:2" x14ac:dyDescent="0.25">
      <c r="A440" s="5" t="s">
        <v>69</v>
      </c>
      <c r="B440" s="42">
        <v>1676.25</v>
      </c>
    </row>
    <row r="441" spans="1:2" x14ac:dyDescent="0.25">
      <c r="A441" s="5" t="s">
        <v>72</v>
      </c>
      <c r="B441" s="42">
        <v>7367.7</v>
      </c>
    </row>
    <row r="442" spans="1:2" x14ac:dyDescent="0.25">
      <c r="A442" s="5" t="s">
        <v>73</v>
      </c>
      <c r="B442" s="42">
        <v>3220.68</v>
      </c>
    </row>
    <row r="443" spans="1:2" x14ac:dyDescent="0.25">
      <c r="A443" s="5" t="s">
        <v>74</v>
      </c>
      <c r="B443" s="42">
        <v>2037.69</v>
      </c>
    </row>
    <row r="444" spans="1:2" x14ac:dyDescent="0.25">
      <c r="A444" s="5" t="s">
        <v>75</v>
      </c>
      <c r="B444" s="42">
        <v>160028.37</v>
      </c>
    </row>
    <row r="445" spans="1:2" x14ac:dyDescent="0.25">
      <c r="A445" s="5" t="s">
        <v>76</v>
      </c>
      <c r="B445" s="42">
        <v>0</v>
      </c>
    </row>
    <row r="446" spans="1:2" x14ac:dyDescent="0.25">
      <c r="A446" s="5" t="s">
        <v>77</v>
      </c>
      <c r="B446" s="42">
        <v>2215.5700000000002</v>
      </c>
    </row>
    <row r="447" spans="1:2" x14ac:dyDescent="0.25">
      <c r="A447" s="5" t="s">
        <v>78</v>
      </c>
      <c r="B447" s="42">
        <v>4366.32</v>
      </c>
    </row>
    <row r="448" spans="1:2" x14ac:dyDescent="0.25">
      <c r="A448" s="5" t="s">
        <v>79</v>
      </c>
      <c r="B448" s="42">
        <v>0</v>
      </c>
    </row>
    <row r="449" spans="1:2" x14ac:dyDescent="0.25">
      <c r="A449" s="5" t="s">
        <v>108</v>
      </c>
      <c r="B449" s="42">
        <v>2920.39</v>
      </c>
    </row>
    <row r="450" spans="1:2" x14ac:dyDescent="0.25">
      <c r="A450" s="5" t="s">
        <v>85</v>
      </c>
      <c r="B450" s="42">
        <v>775.87</v>
      </c>
    </row>
    <row r="451" spans="1:2" x14ac:dyDescent="0.25">
      <c r="A451" s="5" t="s">
        <v>94</v>
      </c>
      <c r="B451" s="42">
        <v>5100</v>
      </c>
    </row>
    <row r="452" spans="1:2" x14ac:dyDescent="0.25">
      <c r="A452" s="5" t="s">
        <v>112</v>
      </c>
      <c r="B452" s="42">
        <v>0</v>
      </c>
    </row>
    <row r="453" spans="1:2" x14ac:dyDescent="0.25">
      <c r="A453" s="5" t="s">
        <v>113</v>
      </c>
      <c r="B453" s="42">
        <v>0</v>
      </c>
    </row>
    <row r="454" spans="1:2" x14ac:dyDescent="0.25">
      <c r="A454" s="5" t="s">
        <v>114</v>
      </c>
      <c r="B454" s="42">
        <v>1800</v>
      </c>
    </row>
    <row r="455" spans="1:2" x14ac:dyDescent="0.25">
      <c r="A455" s="4" t="s">
        <v>44</v>
      </c>
      <c r="B455" s="40">
        <f>SUM(B431:B454)</f>
        <v>214489.16000000003</v>
      </c>
    </row>
    <row r="456" spans="1:2" x14ac:dyDescent="0.25">
      <c r="A456" s="4" t="s">
        <v>45</v>
      </c>
      <c r="B456" s="40">
        <f>B428-B455</f>
        <v>-210296.85000000003</v>
      </c>
    </row>
  </sheetData>
  <conditionalFormatting sqref="B4:B6 B11:B18 B22:B53 B61:B67 B77:B84 B93:B105 B113:B120 B133:B165 B192:B204 B208:B210 B304:B329 B337:B346 B355:B364 B408:B417 B422:B428 B431:B456">
    <cfRule type="cellIs" dxfId="3" priority="4" stopIfTrue="1" operator="lessThan">
      <formula>0</formula>
    </cfRule>
  </conditionalFormatting>
  <conditionalFormatting sqref="B58 B72:B74 B89:B90 B110 B125:B129 B169:B171 B174:B184 B187:B189 B213:B223 B228:B229 B232:B238 B271:B284 B289:B301 B334 B351:B352 B369:B370 B373:B382 B387 B390:B399 B405">
    <cfRule type="cellIs" dxfId="2" priority="3" stopIfTrue="1" operator="lessThan">
      <formula>0</formula>
    </cfRule>
  </conditionalFormatting>
  <conditionalFormatting sqref="B243:B245 B248:B262">
    <cfRule type="cellIs" dxfId="1" priority="2" stopIfTrue="1" operator="lessThan">
      <formula>0</formula>
    </cfRule>
  </conditionalFormatting>
  <conditionalFormatting sqref="B266:B268">
    <cfRule type="cellIs" dxfId="0" priority="1" stopIfTrue="1" operator="lessThan">
      <formula>0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BC6F8BBF61654D8033A18BCF475E04" ma:contentTypeVersion="19" ma:contentTypeDescription="Create a new document." ma:contentTypeScope="" ma:versionID="f796ef6f815d44a3efc8734d5aaf8b09">
  <xsd:schema xmlns:xsd="http://www.w3.org/2001/XMLSchema" xmlns:xs="http://www.w3.org/2001/XMLSchema" xmlns:p="http://schemas.microsoft.com/office/2006/metadata/properties" xmlns:ns2="06117de7-4e67-473f-a3d4-da0039f12417" xmlns:ns3="e0a97ed6-db5b-42e2-a4d9-0bdf240093de" targetNamespace="http://schemas.microsoft.com/office/2006/metadata/properties" ma:root="true" ma:fieldsID="c2e50bb062a6ee87a20698f26a5b88cd" ns2:_="" ns3:_="">
    <xsd:import namespace="06117de7-4e67-473f-a3d4-da0039f12417"/>
    <xsd:import namespace="e0a97ed6-db5b-42e2-a4d9-0bdf240093d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117de7-4e67-473f-a3d4-da0039f124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1cefba3-5de7-441b-8e7d-681b1faee9d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5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a97ed6-db5b-42e2-a4d9-0bdf240093de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555f4dda-a019-4da1-aa3e-16d0767ace9c}" ma:internalName="TaxCatchAll" ma:showField="CatchAllData" ma:web="e0a97ed6-db5b-42e2-a4d9-0bdf240093d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0a97ed6-db5b-42e2-a4d9-0bdf240093de" xsi:nil="true"/>
    <lcf76f155ced4ddcb4097134ff3c332f xmlns="06117de7-4e67-473f-a3d4-da0039f1241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FE9E3A4-7ABA-4526-A1CB-45C2BC04CC44}"/>
</file>

<file path=customXml/itemProps2.xml><?xml version="1.0" encoding="utf-8"?>
<ds:datastoreItem xmlns:ds="http://schemas.openxmlformats.org/officeDocument/2006/customXml" ds:itemID="{D42403F8-0F3C-4DEE-9B96-0C82443181B0}"/>
</file>

<file path=customXml/itemProps3.xml><?xml version="1.0" encoding="utf-8"?>
<ds:datastoreItem xmlns:ds="http://schemas.openxmlformats.org/officeDocument/2006/customXml" ds:itemID="{0FB3C1AA-1CAF-4BFB-B182-B58C0564892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</vt:i4>
      </vt:variant>
    </vt:vector>
  </HeadingPairs>
  <TitlesOfParts>
    <vt:vector size="10" baseType="lpstr">
      <vt:lpstr>Summary</vt:lpstr>
      <vt:lpstr>Revenue</vt:lpstr>
      <vt:lpstr>Expenditure</vt:lpstr>
      <vt:lpstr>Consolidated v4</vt:lpstr>
      <vt:lpstr>Consolidated v3</vt:lpstr>
      <vt:lpstr>V1 vs v2 vs v3</vt:lpstr>
      <vt:lpstr>UWSA (excld Daycare)</vt:lpstr>
      <vt:lpstr>Daycare</vt:lpstr>
      <vt:lpstr>January 2025 Actuals</vt:lpstr>
      <vt:lpstr>Summary!Print_Area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Yemi Olaleye</dc:creator>
  <cp:keywords/>
  <dc:description/>
  <cp:lastModifiedBy>Yemi Olaleye</cp:lastModifiedBy>
  <cp:revision/>
  <dcterms:created xsi:type="dcterms:W3CDTF">2020-07-06T01:37:35Z</dcterms:created>
  <dcterms:modified xsi:type="dcterms:W3CDTF">2025-03-25T02:39:01Z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ContentTypeId">
    <vt:lpwstr>0x0101006FBC6F8BBF61654D8033A18BCF475E04</vt:lpwstr>
  </property>
</Properties>
</file>